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_FilterDatabase" localSheetId="0" hidden="1">Travel!$A$27:$D$72</definedName>
    <definedName name="_xlnm.Print_Area" localSheetId="3">'All other  expenses'!$A$1:$E$31</definedName>
    <definedName name="_xlnm.Print_Area" localSheetId="2">'Gifts and Benefits'!$A$1:$E$28</definedName>
    <definedName name="_xlnm.Print_Area" localSheetId="1">Hospitality!$A$1:$F$20</definedName>
    <definedName name="_xlnm.Print_Area" localSheetId="0">Travel!$A$1:$D$112</definedName>
  </definedNames>
  <calcPr calcId="162913"/>
</workbook>
</file>

<file path=xl/calcChain.xml><?xml version="1.0" encoding="utf-8"?>
<calcChain xmlns="http://schemas.openxmlformats.org/spreadsheetml/2006/main">
  <c r="B27" i="1" l="1"/>
  <c r="B94" i="1"/>
  <c r="B100" i="1" l="1"/>
  <c r="B33" i="1" l="1"/>
  <c r="B17" i="1" l="1"/>
  <c r="B11" i="1" l="1"/>
  <c r="B12" i="1"/>
  <c r="B14" i="1"/>
  <c r="B10" i="3" l="1"/>
  <c r="B11" i="3"/>
  <c r="B12" i="3"/>
  <c r="B13" i="3"/>
  <c r="B15" i="3"/>
  <c r="B16" i="3"/>
  <c r="B17" i="3"/>
  <c r="B18" i="3"/>
  <c r="B19" i="3" l="1"/>
  <c r="B14" i="3"/>
  <c r="B22" i="1" l="1"/>
  <c r="B101" i="1" s="1"/>
  <c r="B21" i="3" l="1"/>
  <c r="B3" i="2" l="1"/>
  <c r="D17" i="4" l="1"/>
  <c r="B12" i="2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<sst xmlns="http://schemas.openxmlformats.org/spreadsheetml/2006/main" count="323" uniqueCount="179">
  <si>
    <t>Date</t>
  </si>
  <si>
    <t>Location/s</t>
  </si>
  <si>
    <t>Location</t>
  </si>
  <si>
    <t>Disclosure period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</si>
  <si>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</si>
  <si>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</si>
  <si>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</si>
  <si>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</si>
  <si>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</si>
  <si>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</si>
  <si>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</si>
  <si>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</si>
  <si>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</si>
  <si>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</si>
  <si>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</si>
  <si>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</si>
  <si>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</si>
  <si>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</si>
  <si>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</si>
  <si>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</si>
  <si>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</si>
  <si>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</si>
  <si>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</si>
  <si>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</si>
  <si>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</si>
  <si>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</si>
  <si>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</si>
  <si>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</si>
  <si>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(NZ$)
(exc GST / inc GST)***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</si>
  <si>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</si>
  <si>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</si>
  <si>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</si>
  <si>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</si>
  <si>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</si>
  <si>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</si>
  <si>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</si>
  <si>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</si>
  <si>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</si>
  <si>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</si>
  <si>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</si>
  <si>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</si>
  <si>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</si>
  <si>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</si>
  <si>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</si>
  <si>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</si>
  <si>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</si>
  <si>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</si>
  <si>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</si>
  <si>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</si>
  <si>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</si>
  <si>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</si>
  <si>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</si>
  <si>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</si>
  <si>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</si>
  <si>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</si>
  <si>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</si>
  <si>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</si>
  <si>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</si>
  <si>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</si>
  <si>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</si>
  <si>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</si>
  <si>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</si>
  <si>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</si>
  <si>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The Treasury</t>
  </si>
  <si>
    <t>1 July 2017 to 30 June 2018 (or specify applicable part year)*</t>
  </si>
  <si>
    <t>Unknown</t>
  </si>
  <si>
    <t>Attending the Diversity Works 2017 Diversity Awards</t>
  </si>
  <si>
    <t>Meals, Taxis and other incidentals</t>
  </si>
  <si>
    <t>Dinner ticket</t>
  </si>
  <si>
    <t>Attending the Champions for Change Summit, Auckland (1 night)</t>
  </si>
  <si>
    <t>Taxi - The Treasury to Wellington Airport</t>
  </si>
  <si>
    <t>31/04/2018</t>
  </si>
  <si>
    <t>Vodafone - Phone and Data costs</t>
  </si>
  <si>
    <t>Wellington</t>
  </si>
  <si>
    <t>Return airfares: Wellington, Christchurch</t>
  </si>
  <si>
    <t xml:space="preserve">Taxi - Langham Hotel - Auckland Airport </t>
  </si>
  <si>
    <t>Taxi: Canterbury Club - Christchurch Airport</t>
  </si>
  <si>
    <t>Taxi: Christchurch Airport - University of Canterbury</t>
  </si>
  <si>
    <t>Taxi:  The Treasury - Wellington Airport</t>
  </si>
  <si>
    <t>Taxi: Northern Club - Auckland Airport</t>
  </si>
  <si>
    <t>Taxi: Auckland Airport -  Simpson Grierson</t>
  </si>
  <si>
    <t>Taxi: Auckland Airport -  the Northern Club</t>
  </si>
  <si>
    <t>Taxi: The Treasury - Wellington Airport</t>
  </si>
  <si>
    <t>Taxi: Canterbury Club - Untouched World Café</t>
  </si>
  <si>
    <t>Taxi: Auckland Airport to Bell Gully</t>
  </si>
  <si>
    <t>Parking: Wellington Airport Carpark</t>
  </si>
  <si>
    <t>Taxi: Dunedin Art Gallery - Dunedin Airport</t>
  </si>
  <si>
    <t>Taxi: The Treasury - Bay Plaza Hotel, Wellington</t>
  </si>
  <si>
    <t>English Speaking Union Speaking engagement</t>
  </si>
  <si>
    <t>Taxi: Wellington Airport - Seatoun</t>
  </si>
  <si>
    <t>Taxi: Seatoun - Wellington Airport</t>
  </si>
  <si>
    <t>Taxi: Spark Arena - Pullman Hotel, Auckland</t>
  </si>
  <si>
    <t>Taxi: Wellington Airport - The Treasury</t>
  </si>
  <si>
    <t>Taxi: Auckland Airport - Pullman Hotel</t>
  </si>
  <si>
    <t>Taxi: Pullman Hotel - Auckland Airport</t>
  </si>
  <si>
    <t>Taxi: Napier Airport - Crown Hotel</t>
  </si>
  <si>
    <t>Ambassador of Italy</t>
  </si>
  <si>
    <t>High Commissioner of the Repbublic of Singapore</t>
  </si>
  <si>
    <t>Sub total International Travel</t>
  </si>
  <si>
    <t>Sub total Domestic Travel</t>
  </si>
  <si>
    <t>Sub total Local Travel</t>
  </si>
  <si>
    <t>Taxi: Bay Plaza Hotel - The Treasury, Wellington</t>
  </si>
  <si>
    <t>Taxi: The Treasury - Te Wharewaka o Poneke, Wellington</t>
  </si>
  <si>
    <t>Treasury 2018 Investment Symposium</t>
  </si>
  <si>
    <t>Taxi -  Wellington Airport - The Treasury</t>
  </si>
  <si>
    <t>Taxi: Untouched World Café - Christchurch Airport</t>
  </si>
  <si>
    <t>Domestic Travel (within NZ, including travel to and from local airport)</t>
  </si>
  <si>
    <t>Taxi: Auckland Airport - Lumley Centre</t>
  </si>
  <si>
    <t xml:space="preserve">NZ-US Council </t>
  </si>
  <si>
    <t>Dinner in honour of Mr Angelo Cicogna, Wellington</t>
  </si>
  <si>
    <t>Dinner with High Commissioner Singapore, Wellington</t>
  </si>
  <si>
    <t>Return airfares: Wellington, Napier</t>
  </si>
  <si>
    <t>NZ-US Council Dinner, Auckland</t>
  </si>
  <si>
    <t>University of Canterbury speaking engagement and various meetings (1 night)</t>
  </si>
  <si>
    <t>Hospitality (eg facilitation, transportation, official meals)</t>
  </si>
  <si>
    <t>Singapore Government</t>
  </si>
  <si>
    <t>Attending meetings with Minister of Finance, Singapore</t>
  </si>
  <si>
    <t>Gifts and Benefits over $50 annual value** #</t>
  </si>
  <si>
    <r>
      <rPr>
        <b/>
        <sz val="10"/>
        <color theme="1"/>
        <rFont val="Arial"/>
        <family val="2"/>
      </rPr>
      <t xml:space="preserve"># </t>
    </r>
    <r>
      <rPr>
        <sz val="10"/>
        <color theme="1"/>
        <rFont val="Arial"/>
        <family val="2"/>
      </rPr>
      <t>The Treasury's Gifts and Benefits policy is for all gifts, invitations to events and other hopitality, of $100 or more in the total value per year</t>
    </r>
  </si>
  <si>
    <t>Attending the Diversity Works 2017 Diversity Awards, Auckland (1 night)</t>
  </si>
  <si>
    <t xml:space="preserve">Accommodation: Langham Hotel, Auckland </t>
  </si>
  <si>
    <t>Attending Diversity Works 2017 Diversity Awards, Auckland (1 night)</t>
  </si>
  <si>
    <t>New Zealand Private Equity &amp; Venture Capital Association speaking engagement, Auckland (1 night)</t>
  </si>
  <si>
    <t>Attending the Executive Leadership Team Away Day and Regional Stakeholder meetings, Napier (2 days)</t>
  </si>
  <si>
    <t>Attending the Five Treasuries Meeting, Hawkes Bay (3 days)</t>
  </si>
  <si>
    <t xml:space="preserve">Accommodation: Ramada Suites Edgewater Palms, Paihia </t>
  </si>
  <si>
    <t xml:space="preserve">Accommodation and meals: Black Barn </t>
  </si>
  <si>
    <t>Institute of Finance Professionals of New Zealand Inc speaking engagement - Auckland (1 night)</t>
  </si>
  <si>
    <t>Waikato University speaking engagement, Hamilton (1 day)</t>
  </si>
  <si>
    <t>Attending the NZ-US Council Dinner, Auckland (1 night)</t>
  </si>
  <si>
    <t>Accommodation: Pullman Hotel, Auckland</t>
  </si>
  <si>
    <t>Attendance at the Champions for Change March Summit and University of Auckland speaking engagement (2 days)</t>
  </si>
  <si>
    <t>Attending Champions for Change June Summit, Auckland (1 day)</t>
  </si>
  <si>
    <t>Chartered Accountants Australia and New Zealand speaking engagement - Dunedin (1 day)</t>
  </si>
  <si>
    <t xml:space="preserve">Avis Rental Car </t>
  </si>
  <si>
    <t xml:space="preserve">Accommodation: The Canterbury Club, Christchurch </t>
  </si>
  <si>
    <t>Accommodation: The Canterbury Club, Christchurch</t>
  </si>
  <si>
    <t xml:space="preserve">Return Airfares: Wellington, Sydney </t>
  </si>
  <si>
    <t xml:space="preserve">Accommodation: Australian Institute of Police Management, Sydney </t>
  </si>
  <si>
    <t>13-17/9/17</t>
  </si>
  <si>
    <t xml:space="preserve">Accommodation: Park Royal on Pickering, Singapore </t>
  </si>
  <si>
    <t>9-11/11/2017</t>
  </si>
  <si>
    <t>23/02/-3/3/18</t>
  </si>
  <si>
    <t>5-7/04/2018</t>
  </si>
  <si>
    <t xml:space="preserve">Return airfares - Wellington, Canberra, Sydney, Singapore </t>
  </si>
  <si>
    <t>Return airfares: Wellington, Auckland, Singapore, Canberra, Sydney</t>
  </si>
  <si>
    <t>Attending meetings in Singapore (with the Minister of Finance), Canberra and attending the Australia New Zealand Leadership Forum, Sydney (9 days)</t>
  </si>
  <si>
    <t>Accommodation: Realm Hotel, Canberra</t>
  </si>
  <si>
    <t xml:space="preserve">Accommodation: Four Seasons Darling Harbour, Sydney </t>
  </si>
  <si>
    <t>Return airfares: Wellington, Auckland</t>
  </si>
  <si>
    <t xml:space="preserve">Accommodation: The Northern Club, Auckland </t>
  </si>
  <si>
    <t xml:space="preserve">Return airfares - Wellington, Christchurch </t>
  </si>
  <si>
    <t>Return airfares - Wellington, Napier</t>
  </si>
  <si>
    <t xml:space="preserve">Return airfares: Wellington, Auckland </t>
  </si>
  <si>
    <t xml:space="preserve">Return airfares: Wellington, Hamilton </t>
  </si>
  <si>
    <t>Accommodation: The Northern Club, Auckland</t>
  </si>
  <si>
    <t>Return airfares: Wellington, Dunedin</t>
  </si>
  <si>
    <t>Meals, taxis and other incidentals</t>
  </si>
  <si>
    <t xml:space="preserve">Return airfares: Wellington, Sydney </t>
  </si>
  <si>
    <t xml:space="preserve">Taxi: Wellington Airport - The Treasury </t>
  </si>
  <si>
    <t xml:space="preserve">Taxi: The Treasury - Wellington  Airport </t>
  </si>
  <si>
    <t xml:space="preserve">Accommodation and evening meal:  The Northern Club , Auckland </t>
  </si>
  <si>
    <t>Taxi: Wellington Airport -  The Treasury</t>
  </si>
  <si>
    <t>Taxi: KPMG - Auckland Airport</t>
  </si>
  <si>
    <t>Taxi - Christchurch Airport - the Canterbury Club</t>
  </si>
  <si>
    <t>Return airfares: Wellington, Auckland, Kerikeri</t>
  </si>
  <si>
    <t>Taxi: Pullman Hotel - the Viaduct, Auckland</t>
  </si>
  <si>
    <t>Taxi: Pullman Hotel - Langham Hotel, Auckland</t>
  </si>
  <si>
    <t>Govenor-General</t>
  </si>
  <si>
    <t>Economic CE Dinner</t>
  </si>
  <si>
    <t>Reserve Bank of New Zealand</t>
  </si>
  <si>
    <t>2017 Eureka Awards Dinner</t>
  </si>
  <si>
    <t>Attending meetings in Singapore and the Milken Institute Asia Summit (4 days)</t>
  </si>
  <si>
    <t>Attending the Maintaining Peak Performance Meeting - Jeff Whalan Professional Development Course (2 days)</t>
  </si>
  <si>
    <t>Attending the Maintaining Peak Performance Meeting - Jeff Whalan Professional Development Course, Sydney (2 days)</t>
  </si>
  <si>
    <t>Gabriel Makhlouf</t>
  </si>
  <si>
    <t>Attending 2018 Waitangi Celebrations (3 days)</t>
  </si>
  <si>
    <t>No information to disclose</t>
  </si>
  <si>
    <t>Attending meetings in Christchurch (1 night)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</si>
</sst>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&quot;$&quot;* #,##0.00_);_(&quot;$&quot;* \(#,##0.00\);_(&quot;$&quot;* &quot;-&quot;??_);_(@_)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top" wrapText="1"/>
    </xf>
    <xf numFmtId="165" fontId="0" fillId="0" borderId="12" xfId="0" applyNumberFormat="1" applyFill="1" applyBorder="1" applyAlignment="1">
      <alignment vertical="top" wrapText="1"/>
    </xf>
    <xf numFmtId="14" fontId="0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4" fontId="0" fillId="0" borderId="12" xfId="0" applyNumberFormat="1" applyFill="1" applyBorder="1" applyAlignment="1">
      <alignment wrapText="1"/>
    </xf>
    <xf numFmtId="0" fontId="10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10" fillId="0" borderId="12" xfId="0" applyNumberFormat="1" applyFont="1" applyBorder="1" applyAlignment="1">
      <alignment horizontal="left" vertical="top" wrapText="1"/>
    </xf>
    <xf numFmtId="14" fontId="10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65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4" fontId="0" fillId="0" borderId="12" xfId="0" applyNumberFormat="1" applyFont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2" xfId="0" applyNumberForma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14" fontId="1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3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0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zoomScale="140" zoomScaleNormal="140" workbookViewId="0"/>
  </sheetViews>
  <sheetFormatPr defaultColWidth="9.140625" defaultRowHeight="12.75" x14ac:dyDescent="0.2"/>
  <cols>
    <col min="1" max="1" width="23.5703125" style="6" customWidth="1"/>
    <col min="2" max="2" width="23.5703125" style="1" customWidth="1"/>
    <col min="3" max="4" width="27.5703125" style="1" customWidth="1"/>
    <col min="5" max="16384" width="9.140625" style="1"/>
  </cols>
  <sheetData>
    <row r="1" spans="1:7" ht="36" customHeight="1" x14ac:dyDescent="0.2">
      <c r="A1" s="105" t="s">
        <v>23</v>
      </c>
      <c r="B1" s="105"/>
      <c r="C1" s="105"/>
      <c r="D1" s="105"/>
    </row>
    <row r="2" spans="1:7" ht="36" customHeight="1" x14ac:dyDescent="0.2">
      <c r="A2" s="48" t="s">
        <v>7</v>
      </c>
      <c r="B2" s="137" t="s">
        <v>63</v>
      </c>
      <c r="C2" s="137"/>
      <c r="D2" s="137"/>
    </row>
    <row r="3" spans="1:7" ht="36" customHeight="1" x14ac:dyDescent="0.2">
      <c r="A3" s="48" t="s">
        <v>8</v>
      </c>
      <c r="B3" s="138" t="s">
        <v>175</v>
      </c>
      <c r="C3" s="138"/>
      <c r="D3" s="138"/>
    </row>
    <row r="4" spans="1:7" ht="36" customHeight="1" x14ac:dyDescent="0.2">
      <c r="A4" s="48" t="s">
        <v>3</v>
      </c>
      <c r="B4" s="138" t="s">
        <v>64</v>
      </c>
      <c r="C4" s="138"/>
      <c r="D4" s="138"/>
    </row>
    <row r="5" spans="1:7" s="3" customFormat="1" ht="36" customHeight="1" x14ac:dyDescent="0.2">
      <c r="A5" s="139" t="s">
        <v>9</v>
      </c>
      <c r="B5" s="140"/>
      <c r="C5" s="140"/>
      <c r="D5" s="140"/>
    </row>
    <row r="6" spans="1:7" s="3" customFormat="1" ht="35.25" customHeight="1" x14ac:dyDescent="0.2">
      <c r="A6" s="141" t="s">
        <v>52</v>
      </c>
      <c r="B6" s="142"/>
      <c r="C6" s="142"/>
      <c r="D6" s="142"/>
    </row>
    <row r="7" spans="1:7" s="4" customFormat="1" ht="19.5" customHeight="1" x14ac:dyDescent="0.2">
      <c r="A7" s="135" t="s">
        <v>36</v>
      </c>
      <c r="B7" s="136"/>
      <c r="C7" s="136"/>
      <c r="D7" s="136"/>
    </row>
    <row r="8" spans="1:7" s="41" customFormat="1" ht="38.25" x14ac:dyDescent="0.2">
      <c r="A8" s="39" t="s">
        <v>25</v>
      </c>
      <c r="B8" s="40" t="s">
        <v>28</v>
      </c>
      <c r="C8" s="40" t="s">
        <v>54</v>
      </c>
      <c r="D8" s="40" t="s">
        <v>16</v>
      </c>
    </row>
    <row r="9" spans="1:7" s="41" customFormat="1" ht="38.25" x14ac:dyDescent="0.2">
      <c r="A9" s="109" t="s">
        <v>139</v>
      </c>
      <c r="B9" s="94">
        <v>19.989999999999998</v>
      </c>
      <c r="C9" s="97" t="s">
        <v>172</v>
      </c>
      <c r="D9" s="97" t="s">
        <v>90</v>
      </c>
      <c r="E9" s="146"/>
      <c r="F9" s="147"/>
      <c r="G9" s="147"/>
    </row>
    <row r="10" spans="1:7" s="41" customFormat="1" ht="38.25" x14ac:dyDescent="0.2">
      <c r="A10" s="109" t="s">
        <v>139</v>
      </c>
      <c r="B10" s="94">
        <v>260</v>
      </c>
      <c r="C10" s="97" t="s">
        <v>172</v>
      </c>
      <c r="D10" s="97" t="s">
        <v>157</v>
      </c>
    </row>
    <row r="11" spans="1:7" s="41" customFormat="1" ht="38.25" x14ac:dyDescent="0.2">
      <c r="A11" s="109" t="s">
        <v>139</v>
      </c>
      <c r="B11" s="94">
        <f>559.63+1426.06+3</f>
        <v>1988.69</v>
      </c>
      <c r="C11" s="97" t="s">
        <v>172</v>
      </c>
      <c r="D11" s="97" t="s">
        <v>140</v>
      </c>
    </row>
    <row r="12" spans="1:7" s="41" customFormat="1" ht="38.25" x14ac:dyDescent="0.2">
      <c r="A12" s="109" t="s">
        <v>139</v>
      </c>
      <c r="B12" s="94">
        <f>4676.63+113</f>
        <v>4789.63</v>
      </c>
      <c r="C12" s="97" t="s">
        <v>172</v>
      </c>
      <c r="D12" s="97" t="s">
        <v>144</v>
      </c>
    </row>
    <row r="13" spans="1:7" s="41" customFormat="1" ht="38.25" x14ac:dyDescent="0.2">
      <c r="A13" s="109" t="s">
        <v>139</v>
      </c>
      <c r="B13" s="94">
        <v>18.37</v>
      </c>
      <c r="C13" s="97" t="s">
        <v>172</v>
      </c>
      <c r="D13" s="97" t="s">
        <v>89</v>
      </c>
    </row>
    <row r="14" spans="1:7" s="41" customFormat="1" ht="51" x14ac:dyDescent="0.2">
      <c r="A14" s="109" t="s">
        <v>141</v>
      </c>
      <c r="B14" s="94">
        <f>693.63+17</f>
        <v>710.63</v>
      </c>
      <c r="C14" s="97" t="s">
        <v>173</v>
      </c>
      <c r="D14" s="97" t="s">
        <v>137</v>
      </c>
    </row>
    <row r="15" spans="1:7" s="41" customFormat="1" ht="76.5" x14ac:dyDescent="0.2">
      <c r="A15" s="109" t="s">
        <v>142</v>
      </c>
      <c r="B15" s="94">
        <v>161.31</v>
      </c>
      <c r="C15" s="97" t="s">
        <v>146</v>
      </c>
      <c r="D15" s="111" t="s">
        <v>68</v>
      </c>
      <c r="E15" s="148"/>
      <c r="F15" s="149"/>
      <c r="G15" s="149"/>
    </row>
    <row r="16" spans="1:7" s="41" customFormat="1" ht="76.5" x14ac:dyDescent="0.2">
      <c r="A16" s="109" t="s">
        <v>142</v>
      </c>
      <c r="B16" s="94">
        <v>665.2</v>
      </c>
      <c r="C16" s="97" t="s">
        <v>146</v>
      </c>
      <c r="D16" s="97" t="s">
        <v>67</v>
      </c>
    </row>
    <row r="17" spans="1:4" s="41" customFormat="1" ht="76.5" x14ac:dyDescent="0.2">
      <c r="A17" s="109" t="s">
        <v>142</v>
      </c>
      <c r="B17" s="94">
        <f>2202.56+5.06</f>
        <v>2207.62</v>
      </c>
      <c r="C17" s="97" t="s">
        <v>146</v>
      </c>
      <c r="D17" s="97" t="s">
        <v>140</v>
      </c>
    </row>
    <row r="18" spans="1:4" s="41" customFormat="1" ht="76.5" x14ac:dyDescent="0.2">
      <c r="A18" s="109" t="s">
        <v>142</v>
      </c>
      <c r="B18" s="94">
        <v>6271</v>
      </c>
      <c r="C18" s="97" t="s">
        <v>146</v>
      </c>
      <c r="D18" s="96" t="s">
        <v>145</v>
      </c>
    </row>
    <row r="19" spans="1:4" s="41" customFormat="1" ht="76.5" x14ac:dyDescent="0.2">
      <c r="A19" s="109" t="s">
        <v>142</v>
      </c>
      <c r="B19" s="94">
        <v>411.39</v>
      </c>
      <c r="C19" s="97" t="s">
        <v>146</v>
      </c>
      <c r="D19" s="97" t="s">
        <v>147</v>
      </c>
    </row>
    <row r="20" spans="1:4" s="41" customFormat="1" ht="76.5" x14ac:dyDescent="0.2">
      <c r="A20" s="109" t="s">
        <v>142</v>
      </c>
      <c r="B20" s="94">
        <v>321.2</v>
      </c>
      <c r="C20" s="97" t="s">
        <v>146</v>
      </c>
      <c r="D20" s="96" t="s">
        <v>148</v>
      </c>
    </row>
    <row r="21" spans="1:4" s="41" customFormat="1" ht="63.75" x14ac:dyDescent="0.2">
      <c r="A21" s="109" t="s">
        <v>143</v>
      </c>
      <c r="B21" s="94">
        <v>27.07</v>
      </c>
      <c r="C21" s="97" t="s">
        <v>174</v>
      </c>
      <c r="D21" s="110" t="s">
        <v>90</v>
      </c>
    </row>
    <row r="22" spans="1:4" s="41" customFormat="1" ht="63.75" x14ac:dyDescent="0.2">
      <c r="A22" s="109" t="s">
        <v>143</v>
      </c>
      <c r="B22" s="94">
        <f>25+357.37+433.36</f>
        <v>815.73</v>
      </c>
      <c r="C22" s="97" t="s">
        <v>174</v>
      </c>
      <c r="D22" s="97" t="s">
        <v>158</v>
      </c>
    </row>
    <row r="23" spans="1:4" s="41" customFormat="1" ht="63.75" x14ac:dyDescent="0.2">
      <c r="A23" s="109" t="s">
        <v>143</v>
      </c>
      <c r="B23" s="94">
        <v>199.5</v>
      </c>
      <c r="C23" s="97" t="s">
        <v>174</v>
      </c>
      <c r="D23" s="97" t="s">
        <v>138</v>
      </c>
    </row>
    <row r="24" spans="1:4" s="41" customFormat="1" ht="63.75" x14ac:dyDescent="0.2">
      <c r="A24" s="109">
        <v>43195</v>
      </c>
      <c r="B24" s="94">
        <v>203.89</v>
      </c>
      <c r="C24" s="97" t="s">
        <v>174</v>
      </c>
      <c r="D24" s="97" t="s">
        <v>157</v>
      </c>
    </row>
    <row r="25" spans="1:4" s="41" customFormat="1" ht="63.75" x14ac:dyDescent="0.2">
      <c r="A25" s="109" t="s">
        <v>143</v>
      </c>
      <c r="B25" s="94">
        <v>20.09</v>
      </c>
      <c r="C25" s="97" t="s">
        <v>174</v>
      </c>
      <c r="D25" s="110" t="s">
        <v>89</v>
      </c>
    </row>
    <row r="26" spans="1:4" hidden="1" x14ac:dyDescent="0.2">
      <c r="A26" s="10"/>
      <c r="B26" s="63"/>
      <c r="C26" s="63"/>
      <c r="D26" s="63"/>
    </row>
    <row r="27" spans="1:4" ht="19.5" customHeight="1" x14ac:dyDescent="0.2">
      <c r="A27" s="62" t="s">
        <v>98</v>
      </c>
      <c r="B27" s="67">
        <f>SUM(B9:B25)</f>
        <v>19091.310000000001</v>
      </c>
      <c r="C27" s="63"/>
      <c r="D27" s="63"/>
    </row>
    <row r="28" spans="1:4" s="4" customFormat="1" ht="27" customHeight="1" x14ac:dyDescent="0.2">
      <c r="A28" s="145" t="s">
        <v>106</v>
      </c>
      <c r="B28" s="145"/>
      <c r="C28" s="145"/>
      <c r="D28" s="145"/>
    </row>
    <row r="29" spans="1:4" s="41" customFormat="1" ht="37.5" customHeight="1" x14ac:dyDescent="0.2">
      <c r="A29" s="105" t="s">
        <v>25</v>
      </c>
      <c r="B29" s="40" t="s">
        <v>29</v>
      </c>
      <c r="C29" s="40" t="s">
        <v>55</v>
      </c>
      <c r="D29" s="40" t="s">
        <v>15</v>
      </c>
    </row>
    <row r="30" spans="1:4" ht="38.25" x14ac:dyDescent="0.2">
      <c r="A30" s="109">
        <v>42964</v>
      </c>
      <c r="B30" s="94">
        <v>35.83</v>
      </c>
      <c r="C30" s="95" t="s">
        <v>113</v>
      </c>
      <c r="D30" s="95" t="s">
        <v>82</v>
      </c>
    </row>
    <row r="31" spans="1:4" ht="38.25" x14ac:dyDescent="0.2">
      <c r="A31" s="109">
        <v>42964</v>
      </c>
      <c r="B31" s="94">
        <v>48.7</v>
      </c>
      <c r="C31" s="95" t="s">
        <v>113</v>
      </c>
      <c r="D31" s="95" t="s">
        <v>77</v>
      </c>
    </row>
    <row r="32" spans="1:4" ht="38.25" x14ac:dyDescent="0.2">
      <c r="A32" s="109">
        <v>42964</v>
      </c>
      <c r="B32" s="94">
        <v>132.96</v>
      </c>
      <c r="C32" s="95" t="s">
        <v>113</v>
      </c>
      <c r="D32" s="127" t="s">
        <v>136</v>
      </c>
    </row>
    <row r="33" spans="1:4" ht="38.25" x14ac:dyDescent="0.2">
      <c r="A33" s="109">
        <v>42964</v>
      </c>
      <c r="B33" s="94">
        <f>236.62+198.8</f>
        <v>435.42</v>
      </c>
      <c r="C33" s="95" t="s">
        <v>113</v>
      </c>
      <c r="D33" s="95" t="s">
        <v>74</v>
      </c>
    </row>
    <row r="34" spans="1:4" ht="38.25" x14ac:dyDescent="0.2">
      <c r="A34" s="109">
        <v>42965</v>
      </c>
      <c r="B34" s="94">
        <v>44.35</v>
      </c>
      <c r="C34" s="95" t="s">
        <v>113</v>
      </c>
      <c r="D34" s="95" t="s">
        <v>159</v>
      </c>
    </row>
    <row r="35" spans="1:4" ht="38.25" x14ac:dyDescent="0.2">
      <c r="A35" s="109">
        <v>42965</v>
      </c>
      <c r="B35" s="94">
        <v>54.43</v>
      </c>
      <c r="C35" s="95" t="s">
        <v>113</v>
      </c>
      <c r="D35" s="95" t="s">
        <v>76</v>
      </c>
    </row>
    <row r="36" spans="1:4" ht="25.5" x14ac:dyDescent="0.2">
      <c r="A36" s="109">
        <v>42971</v>
      </c>
      <c r="B36" s="94">
        <v>346</v>
      </c>
      <c r="C36" s="95" t="s">
        <v>66</v>
      </c>
      <c r="D36" s="95" t="s">
        <v>149</v>
      </c>
    </row>
    <row r="37" spans="1:4" ht="38.25" x14ac:dyDescent="0.2">
      <c r="A37" s="109">
        <v>42971</v>
      </c>
      <c r="B37" s="94">
        <v>210.52</v>
      </c>
      <c r="C37" s="95" t="s">
        <v>119</v>
      </c>
      <c r="D37" s="95" t="s">
        <v>120</v>
      </c>
    </row>
    <row r="38" spans="1:4" ht="37.5" customHeight="1" x14ac:dyDescent="0.2">
      <c r="A38" s="109">
        <v>42972</v>
      </c>
      <c r="B38" s="94">
        <v>46.96</v>
      </c>
      <c r="C38" s="95" t="s">
        <v>121</v>
      </c>
      <c r="D38" s="95" t="s">
        <v>159</v>
      </c>
    </row>
    <row r="39" spans="1:4" ht="37.5" customHeight="1" x14ac:dyDescent="0.2">
      <c r="A39" s="131">
        <v>42972</v>
      </c>
      <c r="B39" s="94">
        <v>77.39</v>
      </c>
      <c r="C39" s="95" t="s">
        <v>121</v>
      </c>
      <c r="D39" s="95" t="s">
        <v>75</v>
      </c>
    </row>
    <row r="40" spans="1:4" ht="51" x14ac:dyDescent="0.2">
      <c r="A40" s="109">
        <v>42983</v>
      </c>
      <c r="B40" s="94">
        <v>41.9</v>
      </c>
      <c r="C40" s="110" t="s">
        <v>122</v>
      </c>
      <c r="D40" s="95" t="s">
        <v>82</v>
      </c>
    </row>
    <row r="41" spans="1:4" ht="51" x14ac:dyDescent="0.2">
      <c r="A41" s="109">
        <v>42983</v>
      </c>
      <c r="B41" s="94">
        <v>334.41</v>
      </c>
      <c r="C41" s="110" t="s">
        <v>122</v>
      </c>
      <c r="D41" s="95" t="s">
        <v>149</v>
      </c>
    </row>
    <row r="42" spans="1:4" ht="51" x14ac:dyDescent="0.2">
      <c r="A42" s="109">
        <v>42983</v>
      </c>
      <c r="B42" s="94">
        <v>43.8</v>
      </c>
      <c r="C42" s="110" t="s">
        <v>122</v>
      </c>
      <c r="D42" s="95" t="s">
        <v>160</v>
      </c>
    </row>
    <row r="43" spans="1:4" ht="51" x14ac:dyDescent="0.2">
      <c r="A43" s="109">
        <v>42983</v>
      </c>
      <c r="B43" s="94">
        <v>102</v>
      </c>
      <c r="C43" s="110" t="s">
        <v>122</v>
      </c>
      <c r="D43" s="95" t="s">
        <v>80</v>
      </c>
    </row>
    <row r="44" spans="1:4" ht="51" x14ac:dyDescent="0.2">
      <c r="A44" s="109">
        <v>42983</v>
      </c>
      <c r="B44" s="94">
        <v>241.78</v>
      </c>
      <c r="C44" s="110" t="s">
        <v>122</v>
      </c>
      <c r="D44" s="95" t="s">
        <v>161</v>
      </c>
    </row>
    <row r="45" spans="1:4" ht="51" x14ac:dyDescent="0.2">
      <c r="A45" s="109">
        <v>42984</v>
      </c>
      <c r="B45" s="94">
        <v>89</v>
      </c>
      <c r="C45" s="110" t="s">
        <v>122</v>
      </c>
      <c r="D45" s="95" t="s">
        <v>79</v>
      </c>
    </row>
    <row r="46" spans="1:4" ht="51" x14ac:dyDescent="0.2">
      <c r="A46" s="109">
        <v>42984</v>
      </c>
      <c r="B46" s="94">
        <v>58.6</v>
      </c>
      <c r="C46" s="110" t="s">
        <v>122</v>
      </c>
      <c r="D46" s="95" t="s">
        <v>162</v>
      </c>
    </row>
    <row r="47" spans="1:4" ht="51" x14ac:dyDescent="0.2">
      <c r="A47" s="109">
        <v>42984</v>
      </c>
      <c r="B47" s="94">
        <v>89.93</v>
      </c>
      <c r="C47" s="110" t="s">
        <v>122</v>
      </c>
      <c r="D47" s="95" t="s">
        <v>80</v>
      </c>
    </row>
    <row r="48" spans="1:4" ht="38.25" x14ac:dyDescent="0.2">
      <c r="A48" s="109">
        <v>42985</v>
      </c>
      <c r="B48" s="94">
        <v>50.96</v>
      </c>
      <c r="C48" s="110" t="s">
        <v>69</v>
      </c>
      <c r="D48" s="95" t="s">
        <v>78</v>
      </c>
    </row>
    <row r="49" spans="1:8" ht="38.25" x14ac:dyDescent="0.2">
      <c r="A49" s="109">
        <v>42985</v>
      </c>
      <c r="B49" s="94">
        <v>77.39</v>
      </c>
      <c r="C49" s="110" t="s">
        <v>69</v>
      </c>
      <c r="D49" s="95" t="s">
        <v>81</v>
      </c>
    </row>
    <row r="50" spans="1:8" ht="38.25" x14ac:dyDescent="0.2">
      <c r="A50" s="109">
        <v>42986</v>
      </c>
      <c r="B50" s="94">
        <v>410.97</v>
      </c>
      <c r="C50" s="110" t="s">
        <v>69</v>
      </c>
      <c r="D50" s="110" t="s">
        <v>149</v>
      </c>
    </row>
    <row r="51" spans="1:8" ht="38.25" x14ac:dyDescent="0.2">
      <c r="A51" s="109">
        <v>42986</v>
      </c>
      <c r="B51" s="94">
        <v>90.43</v>
      </c>
      <c r="C51" s="110" t="s">
        <v>69</v>
      </c>
      <c r="D51" s="95" t="s">
        <v>163</v>
      </c>
    </row>
    <row r="52" spans="1:8" ht="38.25" x14ac:dyDescent="0.2">
      <c r="A52" s="109">
        <v>42986</v>
      </c>
      <c r="B52" s="94">
        <v>205.27</v>
      </c>
      <c r="C52" s="110" t="s">
        <v>69</v>
      </c>
      <c r="D52" s="95" t="s">
        <v>150</v>
      </c>
    </row>
    <row r="53" spans="1:8" ht="38.25" x14ac:dyDescent="0.2">
      <c r="A53" s="109">
        <v>42986</v>
      </c>
      <c r="B53" s="94">
        <v>37.74</v>
      </c>
      <c r="C53" s="110" t="s">
        <v>69</v>
      </c>
      <c r="D53" s="110" t="s">
        <v>82</v>
      </c>
    </row>
    <row r="54" spans="1:8" ht="38.25" x14ac:dyDescent="0.2">
      <c r="A54" s="109">
        <v>42986</v>
      </c>
      <c r="B54" s="94">
        <v>46.43</v>
      </c>
      <c r="C54" s="110" t="s">
        <v>69</v>
      </c>
      <c r="D54" s="95" t="s">
        <v>104</v>
      </c>
    </row>
    <row r="55" spans="1:8" ht="25.5" x14ac:dyDescent="0.2">
      <c r="A55" s="109">
        <v>42989</v>
      </c>
      <c r="B55" s="94">
        <v>106.35</v>
      </c>
      <c r="C55" s="110" t="s">
        <v>178</v>
      </c>
      <c r="D55" s="95" t="s">
        <v>135</v>
      </c>
      <c r="E55" s="150"/>
      <c r="F55" s="150"/>
      <c r="G55" s="150"/>
      <c r="H55" s="121"/>
    </row>
    <row r="56" spans="1:8" ht="25.5" x14ac:dyDescent="0.2">
      <c r="A56" s="109">
        <v>42989</v>
      </c>
      <c r="B56" s="94">
        <v>48.7</v>
      </c>
      <c r="C56" s="110" t="s">
        <v>178</v>
      </c>
      <c r="D56" s="95" t="s">
        <v>70</v>
      </c>
    </row>
    <row r="57" spans="1:8" ht="25.5" x14ac:dyDescent="0.2">
      <c r="A57" s="109">
        <v>42989</v>
      </c>
      <c r="B57" s="94">
        <v>453.31</v>
      </c>
      <c r="C57" s="110" t="s">
        <v>178</v>
      </c>
      <c r="D57" s="95" t="s">
        <v>151</v>
      </c>
    </row>
    <row r="58" spans="1:8" ht="25.5" x14ac:dyDescent="0.2">
      <c r="A58" s="109">
        <v>42989</v>
      </c>
      <c r="B58" s="94">
        <v>83.83</v>
      </c>
      <c r="C58" s="110" t="s">
        <v>178</v>
      </c>
      <c r="D58" s="95" t="s">
        <v>164</v>
      </c>
    </row>
    <row r="59" spans="1:8" ht="25.5" x14ac:dyDescent="0.2">
      <c r="A59" s="109">
        <v>42989</v>
      </c>
      <c r="B59" s="94">
        <v>16.52</v>
      </c>
      <c r="C59" s="110" t="s">
        <v>178</v>
      </c>
      <c r="D59" s="95" t="s">
        <v>83</v>
      </c>
    </row>
    <row r="60" spans="1:8" ht="25.5" x14ac:dyDescent="0.2">
      <c r="A60" s="109">
        <v>42990</v>
      </c>
      <c r="B60" s="94">
        <v>26.61</v>
      </c>
      <c r="C60" s="110" t="s">
        <v>178</v>
      </c>
      <c r="D60" s="95" t="s">
        <v>105</v>
      </c>
    </row>
    <row r="61" spans="1:8" ht="25.5" x14ac:dyDescent="0.2">
      <c r="A61" s="109">
        <v>42991</v>
      </c>
      <c r="B61" s="94">
        <v>41.22</v>
      </c>
      <c r="C61" s="110" t="s">
        <v>178</v>
      </c>
      <c r="D61" s="95" t="s">
        <v>92</v>
      </c>
    </row>
    <row r="62" spans="1:8" ht="51" x14ac:dyDescent="0.2">
      <c r="A62" s="109">
        <v>42998</v>
      </c>
      <c r="B62" s="94">
        <v>18.41</v>
      </c>
      <c r="C62" s="110" t="s">
        <v>123</v>
      </c>
      <c r="D62" s="95" t="s">
        <v>90</v>
      </c>
    </row>
    <row r="63" spans="1:8" s="42" customFormat="1" ht="51" x14ac:dyDescent="0.2">
      <c r="A63" s="109">
        <v>42998</v>
      </c>
      <c r="B63" s="94">
        <v>399.68</v>
      </c>
      <c r="C63" s="110" t="s">
        <v>123</v>
      </c>
      <c r="D63" s="95" t="s">
        <v>152</v>
      </c>
    </row>
    <row r="64" spans="1:8" s="42" customFormat="1" ht="51" x14ac:dyDescent="0.2">
      <c r="A64" s="109">
        <v>42998</v>
      </c>
      <c r="B64" s="94">
        <v>19.510000000000002</v>
      </c>
      <c r="C64" s="110" t="s">
        <v>123</v>
      </c>
      <c r="D64" s="95" t="s">
        <v>95</v>
      </c>
    </row>
    <row r="65" spans="1:7" s="42" customFormat="1" ht="51" x14ac:dyDescent="0.2">
      <c r="A65" s="109">
        <v>43000</v>
      </c>
      <c r="B65" s="94">
        <v>18.37</v>
      </c>
      <c r="C65" s="110" t="s">
        <v>123</v>
      </c>
      <c r="D65" s="95" t="s">
        <v>89</v>
      </c>
    </row>
    <row r="66" spans="1:7" s="42" customFormat="1" ht="25.5" x14ac:dyDescent="0.2">
      <c r="A66" s="109">
        <v>43077</v>
      </c>
      <c r="B66" s="94">
        <v>340.59</v>
      </c>
      <c r="C66" s="95" t="s">
        <v>124</v>
      </c>
      <c r="D66" s="95" t="s">
        <v>111</v>
      </c>
    </row>
    <row r="67" spans="1:7" s="42" customFormat="1" ht="25.5" x14ac:dyDescent="0.2">
      <c r="A67" s="109">
        <v>43077</v>
      </c>
      <c r="B67" s="94">
        <v>1401.05</v>
      </c>
      <c r="C67" s="95" t="s">
        <v>124</v>
      </c>
      <c r="D67" s="95" t="s">
        <v>126</v>
      </c>
    </row>
    <row r="68" spans="1:7" s="42" customFormat="1" ht="25.5" x14ac:dyDescent="0.2">
      <c r="A68" s="109">
        <v>43077</v>
      </c>
      <c r="B68" s="94">
        <v>18.27</v>
      </c>
      <c r="C68" s="95" t="s">
        <v>124</v>
      </c>
      <c r="D68" s="95" t="s">
        <v>89</v>
      </c>
      <c r="E68" s="151"/>
      <c r="F68" s="150"/>
      <c r="G68" s="150"/>
    </row>
    <row r="69" spans="1:7" s="42" customFormat="1" ht="38.25" x14ac:dyDescent="0.2">
      <c r="A69" s="109">
        <v>43134</v>
      </c>
      <c r="B69" s="94">
        <v>939.13</v>
      </c>
      <c r="C69" s="95" t="s">
        <v>176</v>
      </c>
      <c r="D69" s="111" t="s">
        <v>125</v>
      </c>
    </row>
    <row r="70" spans="1:7" ht="25.5" x14ac:dyDescent="0.2">
      <c r="A70" s="109">
        <v>43134</v>
      </c>
      <c r="B70" s="94">
        <v>164.43</v>
      </c>
      <c r="C70" s="95" t="s">
        <v>176</v>
      </c>
      <c r="D70" s="111" t="s">
        <v>134</v>
      </c>
    </row>
    <row r="71" spans="1:7" ht="25.5" x14ac:dyDescent="0.2">
      <c r="A71" s="109">
        <v>43134</v>
      </c>
      <c r="B71" s="94">
        <v>484.96</v>
      </c>
      <c r="C71" s="95" t="s">
        <v>176</v>
      </c>
      <c r="D71" s="95" t="s">
        <v>165</v>
      </c>
    </row>
    <row r="72" spans="1:7" ht="51" x14ac:dyDescent="0.2">
      <c r="A72" s="109">
        <v>43151</v>
      </c>
      <c r="B72" s="94">
        <v>116.82</v>
      </c>
      <c r="C72" s="110" t="s">
        <v>127</v>
      </c>
      <c r="D72" s="95" t="s">
        <v>153</v>
      </c>
    </row>
    <row r="73" spans="1:7" ht="25.5" x14ac:dyDescent="0.2">
      <c r="A73" s="109">
        <v>43166</v>
      </c>
      <c r="B73" s="94">
        <v>403.2</v>
      </c>
      <c r="C73" s="110" t="s">
        <v>128</v>
      </c>
      <c r="D73" s="95" t="s">
        <v>154</v>
      </c>
    </row>
    <row r="74" spans="1:7" ht="25.5" x14ac:dyDescent="0.2">
      <c r="A74" s="109">
        <v>43181</v>
      </c>
      <c r="B74" s="94">
        <v>37.4</v>
      </c>
      <c r="C74" s="110" t="s">
        <v>129</v>
      </c>
      <c r="D74" s="95" t="s">
        <v>82</v>
      </c>
      <c r="E74" s="152"/>
      <c r="F74" s="152"/>
      <c r="G74" s="152"/>
    </row>
    <row r="75" spans="1:7" ht="25.5" x14ac:dyDescent="0.2">
      <c r="A75" s="109">
        <v>43181</v>
      </c>
      <c r="B75" s="94">
        <v>226.34</v>
      </c>
      <c r="C75" s="110" t="s">
        <v>129</v>
      </c>
      <c r="D75" s="95" t="s">
        <v>153</v>
      </c>
    </row>
    <row r="76" spans="1:7" ht="25.5" x14ac:dyDescent="0.2">
      <c r="A76" s="109">
        <v>43181</v>
      </c>
      <c r="B76" s="94">
        <v>84.37</v>
      </c>
      <c r="C76" s="110" t="s">
        <v>129</v>
      </c>
      <c r="D76" s="95" t="s">
        <v>93</v>
      </c>
    </row>
    <row r="77" spans="1:7" ht="25.5" x14ac:dyDescent="0.2">
      <c r="A77" s="109">
        <v>43181</v>
      </c>
      <c r="B77" s="94">
        <v>15.69</v>
      </c>
      <c r="C77" s="110" t="s">
        <v>129</v>
      </c>
      <c r="D77" s="95" t="s">
        <v>166</v>
      </c>
    </row>
    <row r="78" spans="1:7" ht="25.5" x14ac:dyDescent="0.2">
      <c r="A78" s="109">
        <v>43181</v>
      </c>
      <c r="B78" s="94">
        <v>331.87</v>
      </c>
      <c r="C78" s="110" t="s">
        <v>129</v>
      </c>
      <c r="D78" s="95" t="s">
        <v>130</v>
      </c>
    </row>
    <row r="79" spans="1:7" ht="25.5" x14ac:dyDescent="0.2">
      <c r="A79" s="109">
        <v>43182</v>
      </c>
      <c r="B79" s="94">
        <v>42.76</v>
      </c>
      <c r="C79" s="110" t="s">
        <v>129</v>
      </c>
      <c r="D79" s="95" t="s">
        <v>92</v>
      </c>
    </row>
    <row r="80" spans="1:7" ht="51" x14ac:dyDescent="0.2">
      <c r="A80" s="109">
        <v>43186</v>
      </c>
      <c r="B80" s="94">
        <v>8.0299999999999994</v>
      </c>
      <c r="C80" s="110" t="s">
        <v>131</v>
      </c>
      <c r="D80" s="95" t="s">
        <v>91</v>
      </c>
    </row>
    <row r="81" spans="1:4" ht="51" x14ac:dyDescent="0.2">
      <c r="A81" s="109">
        <v>43186</v>
      </c>
      <c r="B81" s="94">
        <v>228.62</v>
      </c>
      <c r="C81" s="110" t="s">
        <v>131</v>
      </c>
      <c r="D81" s="95" t="s">
        <v>149</v>
      </c>
    </row>
    <row r="82" spans="1:4" ht="51" x14ac:dyDescent="0.2">
      <c r="A82" s="109">
        <v>43186</v>
      </c>
      <c r="B82" s="94">
        <v>73.66</v>
      </c>
      <c r="C82" s="110" t="s">
        <v>131</v>
      </c>
      <c r="D82" s="95" t="s">
        <v>107</v>
      </c>
    </row>
    <row r="83" spans="1:4" ht="51" x14ac:dyDescent="0.2">
      <c r="A83" s="109">
        <v>43187</v>
      </c>
      <c r="B83" s="94">
        <v>8.0299999999999994</v>
      </c>
      <c r="C83" s="110" t="s">
        <v>131</v>
      </c>
      <c r="D83" s="95" t="s">
        <v>167</v>
      </c>
    </row>
    <row r="84" spans="1:4" ht="51" x14ac:dyDescent="0.2">
      <c r="A84" s="109">
        <v>43186</v>
      </c>
      <c r="B84" s="94">
        <v>181.3</v>
      </c>
      <c r="C84" s="110" t="s">
        <v>131</v>
      </c>
      <c r="D84" s="95" t="s">
        <v>155</v>
      </c>
    </row>
    <row r="85" spans="1:4" ht="51" x14ac:dyDescent="0.2">
      <c r="A85" s="109">
        <v>43187</v>
      </c>
      <c r="B85" s="94">
        <v>77.47</v>
      </c>
      <c r="C85" s="110" t="s">
        <v>131</v>
      </c>
      <c r="D85" s="95" t="s">
        <v>94</v>
      </c>
    </row>
    <row r="86" spans="1:4" ht="51" x14ac:dyDescent="0.2">
      <c r="A86" s="109">
        <v>43187</v>
      </c>
      <c r="B86" s="94">
        <v>19.989999999999998</v>
      </c>
      <c r="C86" s="110" t="s">
        <v>131</v>
      </c>
      <c r="D86" s="95" t="s">
        <v>89</v>
      </c>
    </row>
    <row r="87" spans="1:4" ht="38.25" x14ac:dyDescent="0.2">
      <c r="A87" s="109">
        <v>43269</v>
      </c>
      <c r="B87" s="94">
        <v>194.12</v>
      </c>
      <c r="C87" s="110" t="s">
        <v>132</v>
      </c>
      <c r="D87" s="95" t="s">
        <v>149</v>
      </c>
    </row>
    <row r="88" spans="1:4" ht="38.25" x14ac:dyDescent="0.2">
      <c r="A88" s="109">
        <v>43269</v>
      </c>
      <c r="B88" s="94">
        <v>80</v>
      </c>
      <c r="C88" s="110" t="s">
        <v>132</v>
      </c>
      <c r="D88" s="95" t="s">
        <v>84</v>
      </c>
    </row>
    <row r="89" spans="1:4" ht="38.25" x14ac:dyDescent="0.2">
      <c r="A89" s="109">
        <v>43269</v>
      </c>
      <c r="B89" s="94">
        <v>39</v>
      </c>
      <c r="C89" s="110" t="s">
        <v>132</v>
      </c>
      <c r="D89" s="95" t="s">
        <v>85</v>
      </c>
    </row>
    <row r="90" spans="1:4" ht="51" x14ac:dyDescent="0.2">
      <c r="A90" s="109">
        <v>43272</v>
      </c>
      <c r="B90" s="94">
        <v>362.52</v>
      </c>
      <c r="C90" s="110" t="s">
        <v>133</v>
      </c>
      <c r="D90" s="95" t="s">
        <v>156</v>
      </c>
    </row>
    <row r="91" spans="1:4" ht="51" x14ac:dyDescent="0.2">
      <c r="A91" s="109">
        <v>43272</v>
      </c>
      <c r="B91" s="94">
        <v>90.9</v>
      </c>
      <c r="C91" s="110" t="s">
        <v>133</v>
      </c>
      <c r="D91" s="95" t="s">
        <v>86</v>
      </c>
    </row>
    <row r="92" spans="1:4" ht="48.75" customHeight="1" x14ac:dyDescent="0.2">
      <c r="A92" s="109">
        <v>43272</v>
      </c>
      <c r="B92" s="94">
        <v>39</v>
      </c>
      <c r="C92" s="110" t="s">
        <v>133</v>
      </c>
      <c r="D92" s="95" t="s">
        <v>85</v>
      </c>
    </row>
    <row r="93" spans="1:4" hidden="1" x14ac:dyDescent="0.2">
      <c r="A93" s="10"/>
      <c r="B93" s="63"/>
      <c r="C93" s="63"/>
      <c r="D93" s="63"/>
    </row>
    <row r="94" spans="1:4" ht="26.25" customHeight="1" x14ac:dyDescent="0.2">
      <c r="A94" s="62" t="s">
        <v>99</v>
      </c>
      <c r="B94" s="68">
        <f>SUM(B30:B92)</f>
        <v>10595.200000000004</v>
      </c>
      <c r="C94" s="63"/>
      <c r="D94" s="63"/>
    </row>
    <row r="95" spans="1:4" ht="19.5" customHeight="1" x14ac:dyDescent="0.2">
      <c r="A95" s="143" t="s">
        <v>14</v>
      </c>
      <c r="B95" s="144"/>
      <c r="C95" s="144"/>
      <c r="D95" s="44"/>
    </row>
    <row r="96" spans="1:4" s="42" customFormat="1" ht="25.5" customHeight="1" x14ac:dyDescent="0.2">
      <c r="A96" s="39" t="s">
        <v>0</v>
      </c>
      <c r="B96" s="40" t="s">
        <v>29</v>
      </c>
      <c r="C96" s="40" t="s">
        <v>56</v>
      </c>
      <c r="D96" s="40" t="s">
        <v>10</v>
      </c>
    </row>
    <row r="97" spans="1:4" s="42" customFormat="1" ht="25.5" x14ac:dyDescent="0.2">
      <c r="A97" s="109">
        <v>43153</v>
      </c>
      <c r="B97" s="94">
        <v>12.43</v>
      </c>
      <c r="C97" s="95" t="s">
        <v>88</v>
      </c>
      <c r="D97" s="110" t="s">
        <v>87</v>
      </c>
    </row>
    <row r="98" spans="1:4" s="42" customFormat="1" ht="25.5" x14ac:dyDescent="0.2">
      <c r="A98" s="109">
        <v>43153</v>
      </c>
      <c r="B98" s="94">
        <v>14.73</v>
      </c>
      <c r="C98" s="95" t="s">
        <v>88</v>
      </c>
      <c r="D98" s="110" t="s">
        <v>101</v>
      </c>
    </row>
    <row r="99" spans="1:4" s="42" customFormat="1" ht="38.25" x14ac:dyDescent="0.2">
      <c r="A99" s="109">
        <v>43179</v>
      </c>
      <c r="B99" s="94">
        <v>11.38</v>
      </c>
      <c r="C99" s="95" t="s">
        <v>103</v>
      </c>
      <c r="D99" s="110" t="s">
        <v>102</v>
      </c>
    </row>
    <row r="100" spans="1:4" ht="19.5" customHeight="1" x14ac:dyDescent="0.2">
      <c r="A100" s="62" t="s">
        <v>100</v>
      </c>
      <c r="B100" s="68">
        <f>SUM(B97:B99)</f>
        <v>38.54</v>
      </c>
      <c r="C100" s="63"/>
      <c r="D100" s="63"/>
    </row>
    <row r="101" spans="1:4" s="7" customFormat="1" ht="34.5" customHeight="1" x14ac:dyDescent="0.2">
      <c r="A101" s="43" t="s">
        <v>6</v>
      </c>
      <c r="B101" s="69">
        <f>SUM(B100+B94+B27)</f>
        <v>29725.050000000007</v>
      </c>
      <c r="C101" s="8"/>
      <c r="D101" s="8"/>
    </row>
    <row r="102" spans="1:4" s="63" customFormat="1" x14ac:dyDescent="0.2">
      <c r="B102" s="59"/>
      <c r="C102" s="60"/>
      <c r="D102" s="60"/>
    </row>
    <row r="103" spans="1:4" s="65" customFormat="1" x14ac:dyDescent="0.2">
      <c r="A103" s="46" t="s">
        <v>30</v>
      </c>
      <c r="B103" s="3"/>
    </row>
    <row r="104" spans="1:4" s="65" customFormat="1" ht="12.6" customHeight="1" x14ac:dyDescent="0.2">
      <c r="A104" s="133" t="s">
        <v>31</v>
      </c>
      <c r="B104" s="133"/>
      <c r="C104" s="133"/>
    </row>
    <row r="105" spans="1:4" s="63" customFormat="1" ht="12.95" customHeight="1" x14ac:dyDescent="0.2">
      <c r="A105" s="134" t="s">
        <v>37</v>
      </c>
      <c r="B105" s="134"/>
      <c r="C105" s="134"/>
    </row>
    <row r="106" spans="1:4" x14ac:dyDescent="0.2">
      <c r="A106" s="55" t="s">
        <v>32</v>
      </c>
      <c r="B106" s="56"/>
      <c r="C106" s="63"/>
      <c r="D106" s="63"/>
    </row>
    <row r="107" spans="1:4" x14ac:dyDescent="0.2">
      <c r="A107" s="78" t="s">
        <v>57</v>
      </c>
      <c r="B107" s="56"/>
      <c r="C107" s="93"/>
      <c r="D107" s="93"/>
    </row>
    <row r="108" spans="1:4" x14ac:dyDescent="0.2">
      <c r="A108" s="78" t="s">
        <v>41</v>
      </c>
      <c r="B108" s="56"/>
      <c r="C108" s="76"/>
      <c r="D108" s="76"/>
    </row>
    <row r="109" spans="1:4" x14ac:dyDescent="0.2">
      <c r="A109" s="132" t="s">
        <v>42</v>
      </c>
      <c r="B109" s="132"/>
      <c r="C109" s="132"/>
      <c r="D109" s="132"/>
    </row>
    <row r="110" spans="1:4" x14ac:dyDescent="0.2">
      <c r="A110" s="38"/>
      <c r="B110" s="63"/>
      <c r="C110" s="63"/>
      <c r="D110" s="63"/>
    </row>
    <row r="111" spans="1:4" x14ac:dyDescent="0.2">
      <c r="A111" s="38"/>
      <c r="B111" s="63"/>
      <c r="C111" s="63"/>
      <c r="D111" s="63"/>
    </row>
    <row r="112" spans="1:4" x14ac:dyDescent="0.2">
      <c r="A112" s="38"/>
      <c r="B112" s="63"/>
      <c r="C112" s="63"/>
      <c r="D112" s="63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</sheetData>
  <autoFilter ref="A27:D72"/>
  <sortState ref="A9:F25">
    <sortCondition ref="A9:A25"/>
  </sortState>
  <mergeCells count="16">
    <mergeCell ref="E9:G9"/>
    <mergeCell ref="E15:G15"/>
    <mergeCell ref="E55:G55"/>
    <mergeCell ref="E68:G68"/>
    <mergeCell ref="E74:G74"/>
    <mergeCell ref="A109:D109"/>
    <mergeCell ref="A104:C104"/>
    <mergeCell ref="A105:C105"/>
    <mergeCell ref="A7:D7"/>
    <mergeCell ref="B2:D2"/>
    <mergeCell ref="B3:D3"/>
    <mergeCell ref="B4:D4"/>
    <mergeCell ref="A5:D5"/>
    <mergeCell ref="A6:D6"/>
    <mergeCell ref="A95:C95"/>
    <mergeCell ref="A28:D28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20" sqref="A1:F20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58" t="s">
        <v>23</v>
      </c>
      <c r="B1" s="158"/>
      <c r="C1" s="158"/>
      <c r="D1" s="158"/>
      <c r="E1" s="158"/>
      <c r="F1" s="158"/>
    </row>
    <row r="2" spans="1:7" ht="36" customHeight="1" x14ac:dyDescent="0.2">
      <c r="A2" s="48" t="s">
        <v>7</v>
      </c>
      <c r="B2" s="137" t="str">
        <f>Travel!B2</f>
        <v>The Treasury</v>
      </c>
      <c r="C2" s="137"/>
      <c r="D2" s="137"/>
      <c r="E2" s="137"/>
      <c r="F2" s="137"/>
      <c r="G2" s="49"/>
    </row>
    <row r="3" spans="1:7" ht="36" customHeight="1" x14ac:dyDescent="0.2">
      <c r="A3" s="48" t="s">
        <v>8</v>
      </c>
      <c r="B3" s="138" t="str">
        <f>Travel!B3</f>
        <v>Gabriel Makhlouf</v>
      </c>
      <c r="C3" s="138"/>
      <c r="D3" s="138"/>
      <c r="E3" s="138"/>
      <c r="F3" s="138"/>
      <c r="G3" s="50"/>
    </row>
    <row r="4" spans="1:7" ht="36" customHeight="1" x14ac:dyDescent="0.2">
      <c r="A4" s="48" t="s">
        <v>3</v>
      </c>
      <c r="B4" s="138" t="str">
        <f>Travel!B4</f>
        <v>1 July 2017 to 30 June 2018 (or specify applicable part year)*</v>
      </c>
      <c r="C4" s="138"/>
      <c r="D4" s="138"/>
      <c r="E4" s="138"/>
      <c r="F4" s="138"/>
      <c r="G4" s="50"/>
    </row>
    <row r="5" spans="1:7" s="14" customFormat="1" ht="35.25" customHeight="1" x14ac:dyDescent="0.25">
      <c r="A5" s="162" t="s">
        <v>43</v>
      </c>
      <c r="B5" s="163"/>
      <c r="C5" s="164"/>
      <c r="D5" s="164"/>
      <c r="E5" s="164"/>
      <c r="F5" s="165"/>
    </row>
    <row r="6" spans="1:7" s="14" customFormat="1" ht="35.25" customHeight="1" x14ac:dyDescent="0.25">
      <c r="A6" s="159" t="s">
        <v>58</v>
      </c>
      <c r="B6" s="160"/>
      <c r="C6" s="160"/>
      <c r="D6" s="160"/>
      <c r="E6" s="160"/>
      <c r="F6" s="161"/>
    </row>
    <row r="7" spans="1:7" s="3" customFormat="1" ht="30.95" customHeight="1" x14ac:dyDescent="0.25">
      <c r="A7" s="155" t="s">
        <v>20</v>
      </c>
      <c r="B7" s="156"/>
      <c r="C7" s="5"/>
      <c r="D7" s="5"/>
      <c r="E7" s="5"/>
      <c r="F7" s="22"/>
    </row>
    <row r="8" spans="1:7" ht="25.5" x14ac:dyDescent="0.2">
      <c r="A8" s="23" t="s">
        <v>0</v>
      </c>
      <c r="B8" s="40" t="s">
        <v>38</v>
      </c>
      <c r="C8" s="2" t="s">
        <v>4</v>
      </c>
      <c r="D8" s="2" t="s">
        <v>12</v>
      </c>
      <c r="E8" s="2" t="s">
        <v>11</v>
      </c>
      <c r="F8" s="9" t="s">
        <v>1</v>
      </c>
    </row>
    <row r="9" spans="1:7" x14ac:dyDescent="0.2">
      <c r="A9" s="98" t="s">
        <v>177</v>
      </c>
      <c r="B9" s="128"/>
      <c r="C9" s="102"/>
      <c r="D9" s="94"/>
      <c r="E9" s="103"/>
      <c r="F9" s="128"/>
    </row>
    <row r="10" spans="1:7" hidden="1" x14ac:dyDescent="0.2">
      <c r="A10" s="20"/>
      <c r="F10" s="21"/>
    </row>
    <row r="11" spans="1:7" s="19" customFormat="1" ht="25.5" hidden="1" customHeight="1" x14ac:dyDescent="0.2">
      <c r="A11" s="20"/>
      <c r="B11" s="15"/>
      <c r="C11" s="15"/>
      <c r="D11" s="15"/>
      <c r="E11" s="15"/>
      <c r="F11" s="21"/>
    </row>
    <row r="12" spans="1:7" ht="24.95" customHeight="1" x14ac:dyDescent="0.2">
      <c r="A12" s="64" t="s">
        <v>21</v>
      </c>
      <c r="B12" s="70">
        <f>SUM(B9:B11)</f>
        <v>0</v>
      </c>
      <c r="C12" s="24"/>
      <c r="D12" s="25"/>
      <c r="E12" s="25"/>
      <c r="F12" s="26"/>
    </row>
    <row r="13" spans="1:7" x14ac:dyDescent="0.2">
      <c r="A13" s="72"/>
      <c r="B13" s="28"/>
      <c r="C13" s="28"/>
      <c r="D13" s="28"/>
      <c r="E13" s="28"/>
      <c r="F13" s="29"/>
    </row>
    <row r="14" spans="1:7" x14ac:dyDescent="0.2">
      <c r="A14" s="83" t="s">
        <v>30</v>
      </c>
      <c r="B14" s="59"/>
      <c r="C14" s="60"/>
      <c r="D14" s="87"/>
      <c r="E14" s="87"/>
      <c r="F14" s="88"/>
    </row>
    <row r="15" spans="1:7" x14ac:dyDescent="0.2">
      <c r="A15" s="166" t="s">
        <v>59</v>
      </c>
      <c r="B15" s="167"/>
      <c r="C15" s="167"/>
      <c r="D15" s="167"/>
      <c r="E15" s="167"/>
      <c r="F15" s="168"/>
    </row>
    <row r="16" spans="1:7" x14ac:dyDescent="0.2">
      <c r="A16" s="157" t="s">
        <v>53</v>
      </c>
      <c r="B16" s="133"/>
      <c r="C16" s="133"/>
      <c r="D16" s="112"/>
      <c r="E16" s="112"/>
      <c r="F16" s="114"/>
    </row>
    <row r="17" spans="1:6" x14ac:dyDescent="0.2">
      <c r="A17" s="55" t="s">
        <v>39</v>
      </c>
      <c r="B17" s="56"/>
      <c r="C17" s="113"/>
      <c r="D17" s="112"/>
      <c r="E17" s="112"/>
      <c r="F17" s="114"/>
    </row>
    <row r="18" spans="1:6" x14ac:dyDescent="0.2">
      <c r="A18" s="55" t="s">
        <v>50</v>
      </c>
      <c r="B18" s="56"/>
      <c r="C18" s="113"/>
      <c r="D18" s="113"/>
      <c r="E18" s="113"/>
      <c r="F18" s="11"/>
    </row>
    <row r="19" spans="1:6" ht="12.75" customHeight="1" x14ac:dyDescent="0.2">
      <c r="A19" s="153" t="s">
        <v>42</v>
      </c>
      <c r="B19" s="154"/>
      <c r="C19" s="129"/>
      <c r="D19" s="129"/>
      <c r="E19" s="129"/>
      <c r="F19" s="130"/>
    </row>
    <row r="20" spans="1:6" x14ac:dyDescent="0.2">
      <c r="A20" s="66"/>
      <c r="B20" s="66"/>
      <c r="C20" s="66"/>
      <c r="D20" s="66"/>
      <c r="E20" s="66"/>
      <c r="F20" s="66"/>
    </row>
    <row r="21" spans="1:6" x14ac:dyDescent="0.2">
      <c r="A21" s="66"/>
      <c r="B21" s="66"/>
      <c r="C21" s="66"/>
      <c r="D21" s="66"/>
      <c r="E21" s="66"/>
      <c r="F21" s="66"/>
    </row>
    <row r="22" spans="1:6" x14ac:dyDescent="0.2">
      <c r="A22" s="66"/>
      <c r="B22" s="66"/>
      <c r="C22" s="66"/>
      <c r="D22" s="66"/>
      <c r="E22" s="66"/>
      <c r="F22" s="66"/>
    </row>
    <row r="23" spans="1:6" x14ac:dyDescent="0.2">
      <c r="A23" s="66"/>
      <c r="B23" s="66"/>
      <c r="C23" s="66"/>
      <c r="D23" s="66"/>
      <c r="E23" s="66"/>
      <c r="F23" s="66"/>
    </row>
    <row r="24" spans="1:6" x14ac:dyDescent="0.2">
      <c r="A24" s="66"/>
      <c r="B24" s="66"/>
      <c r="C24" s="66"/>
      <c r="D24" s="66"/>
      <c r="E24" s="66"/>
      <c r="F24" s="66"/>
    </row>
  </sheetData>
  <mergeCells count="10">
    <mergeCell ref="A19:B19"/>
    <mergeCell ref="A7:B7"/>
    <mergeCell ref="A16:C16"/>
    <mergeCell ref="A1:F1"/>
    <mergeCell ref="A6:F6"/>
    <mergeCell ref="B2:F2"/>
    <mergeCell ref="B3:F3"/>
    <mergeCell ref="B4:F4"/>
    <mergeCell ref="A5:F5"/>
    <mergeCell ref="A15:F1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12" zoomScaleNormal="100" workbookViewId="0">
      <selection activeCell="A28" sqref="A1:E28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14" ht="36" customHeight="1" x14ac:dyDescent="0.2">
      <c r="A1" s="158" t="s">
        <v>23</v>
      </c>
      <c r="B1" s="158"/>
      <c r="C1" s="158"/>
      <c r="D1" s="158"/>
      <c r="E1" s="158"/>
      <c r="F1" s="74"/>
    </row>
    <row r="2" spans="1:14" ht="36" customHeight="1" x14ac:dyDescent="0.2">
      <c r="A2" s="48" t="s">
        <v>7</v>
      </c>
      <c r="B2" s="137" t="str">
        <f>Travel!B2</f>
        <v>The Treasury</v>
      </c>
      <c r="C2" s="137"/>
      <c r="D2" s="137"/>
      <c r="E2" s="137"/>
      <c r="F2" s="49"/>
      <c r="G2" s="49"/>
    </row>
    <row r="3" spans="1:14" ht="36" customHeight="1" x14ac:dyDescent="0.2">
      <c r="A3" s="48" t="s">
        <v>8</v>
      </c>
      <c r="B3" s="138" t="str">
        <f>Travel!B3</f>
        <v>Gabriel Makhlouf</v>
      </c>
      <c r="C3" s="138"/>
      <c r="D3" s="138"/>
      <c r="E3" s="138"/>
      <c r="F3" s="50"/>
      <c r="G3" s="50"/>
    </row>
    <row r="4" spans="1:14" ht="36" customHeight="1" x14ac:dyDescent="0.2">
      <c r="A4" s="48" t="s">
        <v>3</v>
      </c>
      <c r="B4" s="138" t="str">
        <f>Travel!B4</f>
        <v>1 July 2017 to 30 June 2018 (or specify applicable part year)*</v>
      </c>
      <c r="C4" s="138"/>
      <c r="D4" s="138"/>
      <c r="E4" s="138"/>
      <c r="F4" s="50"/>
      <c r="G4" s="50"/>
    </row>
    <row r="5" spans="1:14" ht="36" customHeight="1" x14ac:dyDescent="0.2">
      <c r="A5" s="180" t="s">
        <v>117</v>
      </c>
      <c r="B5" s="181"/>
      <c r="C5" s="181"/>
      <c r="D5" s="181"/>
      <c r="E5" s="182"/>
    </row>
    <row r="6" spans="1:14" ht="20.100000000000001" customHeight="1" x14ac:dyDescent="0.2">
      <c r="A6" s="178" t="s">
        <v>51</v>
      </c>
      <c r="B6" s="178"/>
      <c r="C6" s="178"/>
      <c r="D6" s="178"/>
      <c r="E6" s="179"/>
      <c r="F6" s="51"/>
      <c r="G6" s="51"/>
    </row>
    <row r="7" spans="1:14" ht="20.25" customHeight="1" x14ac:dyDescent="0.25">
      <c r="A7" s="30" t="s">
        <v>18</v>
      </c>
      <c r="B7" s="5"/>
      <c r="C7" s="5"/>
      <c r="D7" s="5"/>
      <c r="E7" s="22"/>
    </row>
    <row r="8" spans="1:14" ht="25.5" x14ac:dyDescent="0.2">
      <c r="A8" s="23" t="s">
        <v>0</v>
      </c>
      <c r="B8" s="2" t="s">
        <v>40</v>
      </c>
      <c r="C8" s="2" t="s">
        <v>33</v>
      </c>
      <c r="D8" s="2" t="s">
        <v>45</v>
      </c>
      <c r="E8" s="9" t="s">
        <v>61</v>
      </c>
    </row>
    <row r="9" spans="1:14" x14ac:dyDescent="0.2">
      <c r="A9" s="109">
        <v>42986</v>
      </c>
      <c r="B9" s="97" t="s">
        <v>171</v>
      </c>
      <c r="C9" s="97" t="s">
        <v>168</v>
      </c>
      <c r="D9" s="97" t="s">
        <v>65</v>
      </c>
      <c r="E9" s="124"/>
    </row>
    <row r="10" spans="1:14" x14ac:dyDescent="0.2">
      <c r="A10" s="109">
        <v>43062</v>
      </c>
      <c r="B10" s="97" t="s">
        <v>169</v>
      </c>
      <c r="C10" s="97" t="s">
        <v>170</v>
      </c>
      <c r="D10" s="97" t="s">
        <v>65</v>
      </c>
      <c r="E10" s="124"/>
    </row>
    <row r="11" spans="1:14" ht="25.5" x14ac:dyDescent="0.2">
      <c r="A11" s="125">
        <v>43154</v>
      </c>
      <c r="B11" s="116" t="s">
        <v>114</v>
      </c>
      <c r="C11" s="126" t="s">
        <v>115</v>
      </c>
      <c r="D11" s="126" t="s">
        <v>65</v>
      </c>
      <c r="E11" s="116" t="s">
        <v>116</v>
      </c>
    </row>
    <row r="12" spans="1:14" ht="25.5" x14ac:dyDescent="0.2">
      <c r="A12" s="122">
        <v>43182</v>
      </c>
      <c r="B12" s="117" t="s">
        <v>112</v>
      </c>
      <c r="C12" s="116" t="s">
        <v>108</v>
      </c>
      <c r="D12" s="115" t="s">
        <v>65</v>
      </c>
      <c r="E12" s="116"/>
    </row>
    <row r="13" spans="1:14" ht="25.5" x14ac:dyDescent="0.2">
      <c r="A13" s="122">
        <v>43199</v>
      </c>
      <c r="B13" s="116" t="s">
        <v>109</v>
      </c>
      <c r="C13" s="116" t="s">
        <v>96</v>
      </c>
      <c r="D13" s="116" t="s">
        <v>65</v>
      </c>
      <c r="E13" s="118"/>
      <c r="N13" s="52"/>
    </row>
    <row r="14" spans="1:14" ht="25.5" x14ac:dyDescent="0.2">
      <c r="A14" s="123">
        <v>43242</v>
      </c>
      <c r="B14" s="119" t="s">
        <v>110</v>
      </c>
      <c r="C14" s="119" t="s">
        <v>97</v>
      </c>
      <c r="D14" s="119" t="s">
        <v>65</v>
      </c>
      <c r="E14" s="120"/>
      <c r="N14" s="52"/>
    </row>
    <row r="15" spans="1:14" x14ac:dyDescent="0.2">
      <c r="A15" s="100"/>
      <c r="B15" s="101"/>
      <c r="C15" s="101"/>
      <c r="D15" s="101"/>
      <c r="E15" s="104"/>
      <c r="N15" s="52"/>
    </row>
    <row r="16" spans="1:14" hidden="1" x14ac:dyDescent="0.2">
      <c r="A16" s="33"/>
      <c r="E16" s="34"/>
    </row>
    <row r="17" spans="1:6" ht="27.95" customHeight="1" x14ac:dyDescent="0.2">
      <c r="A17" s="31" t="s">
        <v>22</v>
      </c>
      <c r="B17" s="79" t="s">
        <v>17</v>
      </c>
      <c r="C17" s="24"/>
      <c r="D17" s="80">
        <f>SUM(D12:D16)</f>
        <v>0</v>
      </c>
      <c r="E17" s="26"/>
    </row>
    <row r="18" spans="1:6" x14ac:dyDescent="0.2">
      <c r="A18" s="27"/>
      <c r="B18" s="53"/>
      <c r="C18" s="28"/>
      <c r="D18" s="2"/>
      <c r="E18" s="29"/>
    </row>
    <row r="19" spans="1:6" x14ac:dyDescent="0.2">
      <c r="A19" s="83" t="s">
        <v>24</v>
      </c>
      <c r="B19" s="84"/>
      <c r="C19" s="84"/>
      <c r="D19" s="84"/>
      <c r="E19" s="85"/>
    </row>
    <row r="20" spans="1:6" x14ac:dyDescent="0.2">
      <c r="A20" s="157" t="s">
        <v>53</v>
      </c>
      <c r="B20" s="133"/>
      <c r="C20" s="133"/>
      <c r="D20" s="46"/>
      <c r="E20" s="47"/>
    </row>
    <row r="21" spans="1:6" x14ac:dyDescent="0.2">
      <c r="A21" s="172" t="s">
        <v>44</v>
      </c>
      <c r="B21" s="173"/>
      <c r="C21" s="173"/>
      <c r="D21" s="173"/>
      <c r="E21" s="174"/>
    </row>
    <row r="22" spans="1:6" x14ac:dyDescent="0.2">
      <c r="A22" s="16" t="s">
        <v>62</v>
      </c>
      <c r="B22" s="35"/>
      <c r="C22" s="35"/>
      <c r="D22" s="35"/>
      <c r="E22" s="35"/>
    </row>
    <row r="23" spans="1:6" ht="26.1" customHeight="1" x14ac:dyDescent="0.2">
      <c r="A23" s="157" t="s">
        <v>60</v>
      </c>
      <c r="B23" s="133"/>
      <c r="C23" s="133"/>
      <c r="D23" s="133"/>
      <c r="E23" s="177"/>
    </row>
    <row r="24" spans="1:6" x14ac:dyDescent="0.2">
      <c r="A24" s="55" t="s">
        <v>46</v>
      </c>
      <c r="B24" s="46"/>
      <c r="C24" s="46"/>
      <c r="D24" s="46"/>
      <c r="E24" s="47"/>
    </row>
    <row r="25" spans="1:6" x14ac:dyDescent="0.2">
      <c r="A25" s="55" t="s">
        <v>47</v>
      </c>
      <c r="B25" s="56"/>
      <c r="C25" s="76"/>
      <c r="D25" s="76"/>
      <c r="E25" s="11"/>
      <c r="F25" s="76"/>
    </row>
    <row r="26" spans="1:6" ht="12.75" customHeight="1" x14ac:dyDescent="0.2">
      <c r="A26" s="175" t="s">
        <v>42</v>
      </c>
      <c r="B26" s="176"/>
      <c r="C26" s="81"/>
      <c r="D26" s="81"/>
      <c r="E26" s="82"/>
      <c r="F26" s="81"/>
    </row>
    <row r="27" spans="1:6" ht="18" customHeight="1" x14ac:dyDescent="0.2">
      <c r="A27" s="169" t="s">
        <v>118</v>
      </c>
      <c r="B27" s="170"/>
      <c r="C27" s="170"/>
      <c r="D27" s="170"/>
      <c r="E27" s="171"/>
    </row>
  </sheetData>
  <mergeCells count="11">
    <mergeCell ref="A27:E27"/>
    <mergeCell ref="A21:E21"/>
    <mergeCell ref="A26:B26"/>
    <mergeCell ref="A1:E1"/>
    <mergeCell ref="A20:C20"/>
    <mergeCell ref="A23:E23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15" zoomScaleNormal="100" workbookViewId="0">
      <selection activeCell="D44" sqref="D44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5" ht="36" customHeight="1" x14ac:dyDescent="0.2">
      <c r="A1" s="158" t="s">
        <v>23</v>
      </c>
      <c r="B1" s="158"/>
      <c r="C1" s="158"/>
      <c r="D1" s="158"/>
      <c r="E1" s="158"/>
    </row>
    <row r="2" spans="1:5" ht="36" customHeight="1" x14ac:dyDescent="0.2">
      <c r="A2" s="48" t="s">
        <v>7</v>
      </c>
      <c r="B2" s="137" t="str">
        <f>Travel!B2</f>
        <v>The Treasury</v>
      </c>
      <c r="C2" s="137"/>
      <c r="D2" s="137"/>
      <c r="E2" s="137"/>
    </row>
    <row r="3" spans="1:5" ht="36" customHeight="1" x14ac:dyDescent="0.2">
      <c r="A3" s="48" t="s">
        <v>8</v>
      </c>
      <c r="B3" s="138" t="str">
        <f>Travel!B3</f>
        <v>Gabriel Makhlouf</v>
      </c>
      <c r="C3" s="138"/>
      <c r="D3" s="138"/>
      <c r="E3" s="138"/>
    </row>
    <row r="4" spans="1:5" ht="36" customHeight="1" x14ac:dyDescent="0.2">
      <c r="A4" s="48" t="s">
        <v>3</v>
      </c>
      <c r="B4" s="138" t="str">
        <f>Travel!B4</f>
        <v>1 July 2017 to 30 June 2018 (or specify applicable part year)*</v>
      </c>
      <c r="C4" s="138"/>
      <c r="D4" s="138"/>
      <c r="E4" s="138"/>
    </row>
    <row r="5" spans="1:5" ht="36" customHeight="1" x14ac:dyDescent="0.2">
      <c r="A5" s="139" t="s">
        <v>49</v>
      </c>
      <c r="B5" s="188"/>
      <c r="C5" s="164"/>
      <c r="D5" s="164"/>
      <c r="E5" s="165"/>
    </row>
    <row r="6" spans="1:5" ht="36" customHeight="1" x14ac:dyDescent="0.2">
      <c r="A6" s="185" t="s">
        <v>48</v>
      </c>
      <c r="B6" s="186"/>
      <c r="C6" s="186"/>
      <c r="D6" s="186"/>
      <c r="E6" s="187"/>
    </row>
    <row r="7" spans="1:5" ht="36" customHeight="1" x14ac:dyDescent="0.25">
      <c r="A7" s="183" t="s">
        <v>5</v>
      </c>
      <c r="B7" s="184"/>
      <c r="C7" s="5"/>
      <c r="D7" s="5"/>
      <c r="E7" s="22"/>
    </row>
    <row r="8" spans="1:5" ht="25.5" x14ac:dyDescent="0.2">
      <c r="A8" s="23" t="s">
        <v>0</v>
      </c>
      <c r="B8" s="2" t="s">
        <v>35</v>
      </c>
      <c r="C8" s="2" t="s">
        <v>34</v>
      </c>
      <c r="D8" s="2" t="s">
        <v>27</v>
      </c>
      <c r="E8" s="9" t="s">
        <v>2</v>
      </c>
    </row>
    <row r="9" spans="1:5" ht="25.5" x14ac:dyDescent="0.2">
      <c r="A9" s="108">
        <v>42942</v>
      </c>
      <c r="B9" s="99">
        <v>97.51</v>
      </c>
      <c r="C9" s="106" t="s">
        <v>72</v>
      </c>
      <c r="D9" s="107"/>
      <c r="E9" s="106" t="s">
        <v>73</v>
      </c>
    </row>
    <row r="10" spans="1:5" ht="25.5" x14ac:dyDescent="0.2">
      <c r="A10" s="108">
        <v>42977</v>
      </c>
      <c r="B10" s="99">
        <f>82.34+10</f>
        <v>92.34</v>
      </c>
      <c r="C10" s="106" t="s">
        <v>72</v>
      </c>
      <c r="D10" s="107"/>
      <c r="E10" s="106" t="s">
        <v>73</v>
      </c>
    </row>
    <row r="11" spans="1:5" ht="25.5" x14ac:dyDescent="0.2">
      <c r="A11" s="108">
        <v>43006</v>
      </c>
      <c r="B11" s="99">
        <f>107.17+25</f>
        <v>132.17000000000002</v>
      </c>
      <c r="C11" s="106" t="s">
        <v>72</v>
      </c>
      <c r="D11" s="107"/>
      <c r="E11" s="106" t="s">
        <v>73</v>
      </c>
    </row>
    <row r="12" spans="1:5" ht="25.5" x14ac:dyDescent="0.2">
      <c r="A12" s="108">
        <v>43038</v>
      </c>
      <c r="B12" s="99">
        <f>33.63+10</f>
        <v>43.63</v>
      </c>
      <c r="C12" s="106" t="s">
        <v>72</v>
      </c>
      <c r="D12" s="107"/>
      <c r="E12" s="106" t="s">
        <v>73</v>
      </c>
    </row>
    <row r="13" spans="1:5" ht="25.5" x14ac:dyDescent="0.2">
      <c r="A13" s="108">
        <v>43068</v>
      </c>
      <c r="B13" s="99">
        <f>52.34+30</f>
        <v>82.34</v>
      </c>
      <c r="C13" s="106" t="s">
        <v>72</v>
      </c>
      <c r="D13" s="107"/>
      <c r="E13" s="106" t="s">
        <v>73</v>
      </c>
    </row>
    <row r="14" spans="1:5" ht="25.5" x14ac:dyDescent="0.2">
      <c r="A14" s="108">
        <v>43097</v>
      </c>
      <c r="B14" s="99">
        <f>32.17+10</f>
        <v>42.17</v>
      </c>
      <c r="C14" s="106" t="s">
        <v>72</v>
      </c>
      <c r="D14" s="107"/>
      <c r="E14" s="106" t="s">
        <v>73</v>
      </c>
    </row>
    <row r="15" spans="1:5" ht="25.5" x14ac:dyDescent="0.2">
      <c r="A15" s="108">
        <v>43129</v>
      </c>
      <c r="B15" s="99">
        <f>97.17+25</f>
        <v>122.17</v>
      </c>
      <c r="C15" s="106" t="s">
        <v>72</v>
      </c>
      <c r="D15" s="107"/>
      <c r="E15" s="106" t="s">
        <v>73</v>
      </c>
    </row>
    <row r="16" spans="1:5" ht="25.5" x14ac:dyDescent="0.2">
      <c r="A16" s="108">
        <v>43159</v>
      </c>
      <c r="B16" s="99">
        <f>32+10</f>
        <v>42</v>
      </c>
      <c r="C16" s="106" t="s">
        <v>72</v>
      </c>
      <c r="D16" s="107"/>
      <c r="E16" s="106" t="s">
        <v>73</v>
      </c>
    </row>
    <row r="17" spans="1:6" ht="25.5" x14ac:dyDescent="0.2">
      <c r="A17" s="108">
        <v>43187</v>
      </c>
      <c r="B17" s="99">
        <f>77+55</f>
        <v>132</v>
      </c>
      <c r="C17" s="106" t="s">
        <v>72</v>
      </c>
      <c r="D17" s="107"/>
      <c r="E17" s="106" t="s">
        <v>73</v>
      </c>
    </row>
    <row r="18" spans="1:6" ht="25.5" x14ac:dyDescent="0.2">
      <c r="A18" s="108" t="s">
        <v>71</v>
      </c>
      <c r="B18" s="99">
        <f>47+25</f>
        <v>72</v>
      </c>
      <c r="C18" s="106" t="s">
        <v>72</v>
      </c>
      <c r="D18" s="107"/>
      <c r="E18" s="106" t="s">
        <v>73</v>
      </c>
    </row>
    <row r="19" spans="1:6" ht="25.5" x14ac:dyDescent="0.2">
      <c r="A19" s="108">
        <v>43251</v>
      </c>
      <c r="B19" s="99">
        <f>72+10</f>
        <v>82</v>
      </c>
      <c r="C19" s="106" t="s">
        <v>72</v>
      </c>
      <c r="D19" s="107"/>
      <c r="E19" s="106" t="s">
        <v>73</v>
      </c>
    </row>
    <row r="20" spans="1:6" x14ac:dyDescent="0.2">
      <c r="A20" s="13"/>
      <c r="B20" s="13"/>
      <c r="C20" s="13"/>
      <c r="D20" s="13"/>
      <c r="E20" s="13"/>
    </row>
    <row r="21" spans="1:6" ht="14.1" customHeight="1" x14ac:dyDescent="0.2">
      <c r="A21" s="37" t="s">
        <v>13</v>
      </c>
      <c r="B21" s="71">
        <f>SUM(B9:B20)</f>
        <v>940.33</v>
      </c>
      <c r="C21" s="17"/>
      <c r="D21" s="18"/>
      <c r="E21" s="36"/>
    </row>
    <row r="22" spans="1:6" ht="14.1" customHeight="1" x14ac:dyDescent="0.2">
      <c r="A22" s="73"/>
      <c r="B22" s="71"/>
      <c r="C22" s="17"/>
      <c r="D22" s="18"/>
      <c r="E22" s="92"/>
    </row>
    <row r="23" spans="1:6" ht="14.1" customHeight="1" x14ac:dyDescent="0.2">
      <c r="A23" s="86"/>
      <c r="B23" s="60"/>
      <c r="C23" s="87"/>
      <c r="D23" s="87"/>
      <c r="E23" s="88"/>
    </row>
    <row r="24" spans="1:6" x14ac:dyDescent="0.2">
      <c r="A24" s="45" t="s">
        <v>24</v>
      </c>
      <c r="B24" s="75"/>
      <c r="C24" s="75"/>
      <c r="D24" s="75"/>
      <c r="E24" s="77"/>
    </row>
    <row r="25" spans="1:6" x14ac:dyDescent="0.2">
      <c r="A25" s="157" t="s">
        <v>53</v>
      </c>
      <c r="B25" s="133"/>
      <c r="C25" s="133"/>
      <c r="D25" s="75"/>
      <c r="E25" s="77"/>
    </row>
    <row r="26" spans="1:6" ht="14.1" customHeight="1" x14ac:dyDescent="0.2">
      <c r="A26" s="57" t="s">
        <v>19</v>
      </c>
      <c r="B26" s="58"/>
      <c r="C26" s="75"/>
      <c r="D26" s="75"/>
      <c r="E26" s="77"/>
    </row>
    <row r="27" spans="1:6" x14ac:dyDescent="0.2">
      <c r="A27" s="55" t="s">
        <v>32</v>
      </c>
      <c r="B27" s="56"/>
      <c r="C27" s="76"/>
      <c r="D27" s="75"/>
      <c r="E27" s="77"/>
    </row>
    <row r="28" spans="1:6" ht="12.6" customHeight="1" x14ac:dyDescent="0.2">
      <c r="A28" s="172" t="s">
        <v>26</v>
      </c>
      <c r="B28" s="173"/>
      <c r="C28" s="173"/>
      <c r="D28" s="173"/>
      <c r="E28" s="174"/>
      <c r="F28" s="16"/>
    </row>
    <row r="29" spans="1:6" x14ac:dyDescent="0.2">
      <c r="A29" s="55" t="s">
        <v>50</v>
      </c>
      <c r="B29" s="56"/>
      <c r="C29" s="76"/>
      <c r="D29" s="76"/>
      <c r="E29" s="11"/>
      <c r="F29" s="76"/>
    </row>
    <row r="30" spans="1:6" ht="12.75" customHeight="1" x14ac:dyDescent="0.2">
      <c r="A30" s="175" t="s">
        <v>42</v>
      </c>
      <c r="B30" s="176"/>
      <c r="C30" s="81"/>
      <c r="D30" s="81"/>
      <c r="E30" s="82"/>
      <c r="F30" s="81"/>
    </row>
    <row r="31" spans="1:6" x14ac:dyDescent="0.2">
      <c r="A31" s="89"/>
      <c r="B31" s="61"/>
      <c r="C31" s="90"/>
      <c r="D31" s="90"/>
      <c r="E31" s="91"/>
      <c r="F31" s="16"/>
    </row>
    <row r="32" spans="1:6" x14ac:dyDescent="0.2">
      <c r="A32" s="20"/>
      <c r="B32" s="15"/>
      <c r="C32" s="15"/>
      <c r="D32" s="15"/>
      <c r="E32" s="54"/>
      <c r="F32" s="16"/>
    </row>
    <row r="33" spans="1:6" x14ac:dyDescent="0.2">
      <c r="A33" s="20"/>
      <c r="B33" s="15"/>
      <c r="C33" s="15"/>
      <c r="D33" s="15"/>
      <c r="E33" s="54"/>
      <c r="F33" s="16"/>
    </row>
    <row r="34" spans="1:6" x14ac:dyDescent="0.2">
      <c r="A34" s="20"/>
      <c r="B34" s="15"/>
      <c r="C34" s="15"/>
      <c r="D34" s="15"/>
      <c r="E34" s="54"/>
      <c r="F34" s="16"/>
    </row>
    <row r="35" spans="1:6" x14ac:dyDescent="0.2">
      <c r="A35" s="20"/>
      <c r="B35" s="15"/>
      <c r="C35" s="15"/>
      <c r="D35" s="15"/>
      <c r="E35" s="54"/>
      <c r="F35" s="16"/>
    </row>
    <row r="36" spans="1:6" x14ac:dyDescent="0.2">
      <c r="A36" s="54"/>
      <c r="B36" s="54"/>
      <c r="C36" s="54"/>
      <c r="D36" s="54"/>
      <c r="E36" s="54"/>
    </row>
    <row r="37" spans="1:6" x14ac:dyDescent="0.2">
      <c r="A37" s="54"/>
      <c r="B37" s="54"/>
      <c r="C37" s="54"/>
      <c r="D37" s="54"/>
      <c r="E37" s="54"/>
    </row>
  </sheetData>
  <sortState ref="A9:E19">
    <sortCondition ref="A9:A19"/>
  </sortState>
  <mergeCells count="10">
    <mergeCell ref="A30:B30"/>
    <mergeCell ref="A28:E28"/>
    <mergeCell ref="A1:E1"/>
    <mergeCell ref="A25:C25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Treasury Chief Executive Expenses July 2017 - June 2018</dc:title>
  <dc:creator/>
  <cp:lastModifiedBy/>
  <dcterms:created xsi:type="dcterms:W3CDTF">2017-06-13T23:11:03Z</dcterms:created>
  <dcterms:modified xsi:type="dcterms:W3CDTF">2018-07-02T20:58:07Z</dcterms:modified>
</cp:coreProperties>
</file>