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45" windowWidth="17385" windowHeight="10875" activeTab="1"/>
  </bookViews>
  <sheets>
    <sheet name="Start Here" sheetId="1" r:id="rId1"/>
    <sheet name="Input" sheetId="2" r:id="rId2"/>
    <sheet name="Model" sheetId="3" r:id="rId3"/>
    <sheet name="Contribution Rate" sheetId="4" r:id="rId4"/>
    <sheet name="Capital Contribution" sheetId="5" r:id="rId5"/>
    <sheet name="Fund Balance" sheetId="6" r:id="rId6"/>
    <sheet name="Defaults" sheetId="7" r:id="rId7"/>
  </sheets>
  <definedNames>
    <definedName name="CapitalContribution">'Input'!$F$27:$J$27</definedName>
    <definedName name="CapitalContributionDefault">'Defaults'!$F$27:$J$27</definedName>
    <definedName name="EarliestDraw" localSheetId="6">'Input'!$C$24</definedName>
    <definedName name="EarliestDraw">'Input'!$C$24</definedName>
    <definedName name="EarliestDrawDefault">'Defaults'!$C$24</definedName>
    <definedName name="Endowments" localSheetId="6">'Input'!$F$34:$O$34</definedName>
    <definedName name="Endowments">'Input'!$F$34:$O$34</definedName>
    <definedName name="EndowmentsDefault">'Defaults'!$F$34:$O$34</definedName>
    <definedName name="ExpectedReturn" localSheetId="6">'Input'!$C$13</definedName>
    <definedName name="ExpectedReturn">'Input'!$C$13</definedName>
    <definedName name="ExpectedReturnDefault">'Defaults'!$C$13</definedName>
    <definedName name="FundBalance" localSheetId="6">'Input'!$C$19</definedName>
    <definedName name="FundBalance">'Input'!$C$19</definedName>
    <definedName name="FundBalanceDefault">'Defaults'!$C$19</definedName>
    <definedName name="FundingHorizon" localSheetId="6">'Input'!$C$22</definedName>
    <definedName name="FundingHorizon">'Input'!$C$22</definedName>
    <definedName name="FundingHorizonDefault">'Defaults'!$C$22</definedName>
    <definedName name="GDP" localSheetId="6">'Input'!$F$37:$CU$37</definedName>
    <definedName name="GDP">'Input'!$F$37:$CU$37</definedName>
    <definedName name="GDPDefault">'Defaults'!$F$37:$CU$37</definedName>
    <definedName name="IncomeForecast" localSheetId="6">'Input'!$F$29:$J$29</definedName>
    <definedName name="IncomeForecast">'Input'!$F$29:$J$29</definedName>
    <definedName name="IncomeForecastDefault">'Defaults'!$F$29:$J$29</definedName>
    <definedName name="NZSExpenditure" localSheetId="6">'Input'!$F$39:$CV$39</definedName>
    <definedName name="NZSExpenditure">'Input'!$F$39:$CU$39</definedName>
    <definedName name="NZSExpenditureDefault">'Defaults'!$F$39:$CU$39</definedName>
    <definedName name="StructuralLimit" localSheetId="6">'Input'!$F$42:$CV$42</definedName>
    <definedName name="StructuralLimit">'Input'!$F$42:$CU$42</definedName>
    <definedName name="StructuralLimitDefault">'Defaults'!$F$42:$CU$42</definedName>
    <definedName name="TaxForecast" localSheetId="6">'Input'!$F$31:$J$31</definedName>
    <definedName name="TaxForecast">'Input'!$F$31:$J$31</definedName>
    <definedName name="TaxForecastDefault">'Defaults'!$F$31:$J$31</definedName>
    <definedName name="TaxRate" localSheetId="6">'Input'!$C$16</definedName>
    <definedName name="TaxRate">'Input'!$C$16</definedName>
    <definedName name="TaxRateDefault">'Defaults'!$C$16</definedName>
  </definedNames>
  <calcPr fullCalcOnLoad="1"/>
</workbook>
</file>

<file path=xl/sharedStrings.xml><?xml version="1.0" encoding="utf-8"?>
<sst xmlns="http://schemas.openxmlformats.org/spreadsheetml/2006/main" count="180" uniqueCount="130">
  <si>
    <t>Billions of nominal dollars (unless otherwise indicated)</t>
  </si>
  <si>
    <t>GDP</t>
  </si>
  <si>
    <t>Calculations</t>
  </si>
  <si>
    <t>Closing fund balance</t>
  </si>
  <si>
    <t>Percentage of GDP</t>
  </si>
  <si>
    <t>Net NZS expenditure</t>
  </si>
  <si>
    <t>Before-tax nominal annual rate of return on fund assets</t>
  </si>
  <si>
    <t>Tax rate on fund earnings</t>
  </si>
  <si>
    <t>Gross earnings on fund assets</t>
  </si>
  <si>
    <t>Net earnings on fund assets</t>
  </si>
  <si>
    <t>After-tax nominal annual rate of return on fund assets</t>
  </si>
  <si>
    <t>After-tax in-year compound return with fortnightly rests</t>
  </si>
  <si>
    <t>One-off endowment</t>
  </si>
  <si>
    <t>New Zealand Superannuation Fund Contribution Rate Model</t>
  </si>
  <si>
    <t>This model calculates the contribution rate for pre-funding New Zealand Superannuation.</t>
  </si>
  <si>
    <t>The Contribution Rate worksheet is a graph of the contribution rate and NZS expenditure as a percentage of nominal GDP.</t>
  </si>
  <si>
    <t>The Fund Balance worksheet is a graph of the size of the fund as a percentage of nominal GDP.</t>
  </si>
  <si>
    <t>Constraints</t>
  </si>
  <si>
    <t>Cash flows and fund balance</t>
  </si>
  <si>
    <t>No one-off endowments to the fund are currently planned.</t>
  </si>
  <si>
    <t>One-off endowments</t>
  </si>
  <si>
    <t>Funding horizon (number of years)</t>
  </si>
  <si>
    <t>Earliest draw on fund assets (financial year)</t>
  </si>
  <si>
    <t>Methodology</t>
  </si>
  <si>
    <t>Structural limit</t>
  </si>
  <si>
    <t>Actual capital contribution plus net NZS expenditure</t>
  </si>
  <si>
    <t>Capital contribution</t>
  </si>
  <si>
    <t>Minimum contribution including net NZS expenditure</t>
  </si>
  <si>
    <t>Maximum contribution including net NZS expenditure</t>
  </si>
  <si>
    <t>The Capital Contribution worksheet is a graph of the annual capital contribution to the fund as a percentage of nominal GDP.</t>
  </si>
  <si>
    <t>Legislated parameters</t>
  </si>
  <si>
    <t>Specify the length of the funding horizon.  A funding horizon of one year is synonymous with the current pay-as-you-go system.</t>
  </si>
  <si>
    <t>Specify the first year in which the fund may begin subsidising current-year NZS expenditure.</t>
  </si>
  <si>
    <t>These parameters are non-discretionary, as they are specified in the New Zealand Superannuation Act 2001.</t>
  </si>
  <si>
    <t>Fund balance</t>
  </si>
  <si>
    <t>This spreadsheet contains Treasury's model for calculating the contribution rate for</t>
  </si>
  <si>
    <t>The model also contains three graphs:</t>
  </si>
  <si>
    <t>percentage of nominal GDP.</t>
  </si>
  <si>
    <t>an amount which the annual capital contribution cannot exceed.  By default, the annual</t>
  </si>
  <si>
    <t>the current-year cost of NZS entitlements are specified in the New Zealand Superannuation</t>
  </si>
  <si>
    <t>To restore assumptions to their default values, click the Reset Parameters button.</t>
  </si>
  <si>
    <t>Default values are the assumptions used to produce the</t>
  </si>
  <si>
    <t>Default input tracks are the nominal GDP and net NZS</t>
  </si>
  <si>
    <t>expenditure (net of PAYE) tracks produced by Treasury's</t>
  </si>
  <si>
    <t>This parameter is assumed to be stationary.</t>
  </si>
  <si>
    <t>Expected tax rate on earnings</t>
  </si>
  <si>
    <t>Expected before-tax nominal annual rate of return</t>
  </si>
  <si>
    <t>Required capital contribution plus net NZS expenditure as % of GDP</t>
  </si>
  <si>
    <t>Required capital contribution plus net NZS expenditure as nominal</t>
  </si>
  <si>
    <t>Required capital contribution as % of GDP</t>
  </si>
  <si>
    <t>Required capital contribution as nominal</t>
  </si>
  <si>
    <r>
      <t xml:space="preserve">less </t>
    </r>
    <r>
      <rPr>
        <sz val="8"/>
        <rFont val="Helvetica"/>
        <family val="0"/>
      </rPr>
      <t>Net NZS expenditure</t>
    </r>
  </si>
  <si>
    <r>
      <t xml:space="preserve">less </t>
    </r>
    <r>
      <rPr>
        <sz val="8"/>
        <rFont val="Helvetica"/>
        <family val="0"/>
      </rPr>
      <t>Tax paid on earnings on fund assets</t>
    </r>
  </si>
  <si>
    <t>Net NZS expenditure as % of GDP</t>
  </si>
  <si>
    <t>Actual capital contribution plus net NZS expenditure as % of GDP</t>
  </si>
  <si>
    <t>Capital contribution as % of GDP</t>
  </si>
  <si>
    <t>Gross earnings on fund assets as % of GDP</t>
  </si>
  <si>
    <t>Tax paid on earnings on fund assets as % of GDP</t>
  </si>
  <si>
    <t>Net earnings on fund assets as % of GDP</t>
  </si>
  <si>
    <t>Closing fund balance as % of GDP</t>
  </si>
  <si>
    <t>capital contribution cannot exceed the difference between GDP and net NZS expenditure.</t>
  </si>
  <si>
    <t>The length of the funding horizon and the earliest date when the Fund may begin subsidising</t>
  </si>
  <si>
    <t>Enter assumptions on this worksheet.</t>
  </si>
  <si>
    <t>funding New Zealand Superannuation (NZS).</t>
  </si>
  <si>
    <t>The model is an Excel-based spreadsheet, consisting of several worksheets.</t>
  </si>
  <si>
    <t>The Model worksheet contains the calculation methodology and numerical results of the calculations.</t>
  </si>
  <si>
    <t>Time periods are fiscal years e.g. 2009 denotes the 2008/09 fiscal year.</t>
  </si>
  <si>
    <t>Specify, in billions of dollars, the size of the fund as at 30 June 2007.</t>
  </si>
  <si>
    <t>Fund balance as at 30 June 2007</t>
  </si>
  <si>
    <t>The assumed tax rate on earnings is 24%, meaning the after-tax expected ror is 6.57%.</t>
  </si>
  <si>
    <t>Tax forecast</t>
  </si>
  <si>
    <t>Inputs and assumptions</t>
  </si>
  <si>
    <t>Forecast horizon constraints</t>
  </si>
  <si>
    <t>Specify, in billions of nominal dollars, the capital contribution for the year.</t>
  </si>
  <si>
    <t>Specify the before-tax nominal annual rate of return on the NZS Fund's assets.</t>
  </si>
  <si>
    <t>Specify the effective tax rate on the NZS Fund's earnings.</t>
  </si>
  <si>
    <t>From Financial Statements of the Government of NZ for Year Ended 30 June.</t>
  </si>
  <si>
    <t>Capital contribution in excess of net NZS expenditure</t>
  </si>
  <si>
    <t>Specify, in billions of nominal dollars, any one-off endowments to the NZS Fund</t>
  </si>
  <si>
    <t>Forecasts are from Treasury's Fiscal Strategy Model.</t>
  </si>
  <si>
    <t>Specify, in billions of nominal dollars, Nominal GDP by year through 2101.</t>
  </si>
  <si>
    <t>Nominal GDP (expenditure) and net (of tax) NZS expenditure</t>
  </si>
  <si>
    <t>Structural limit for annual capital contribution (calculated)</t>
  </si>
  <si>
    <t>Nominal GDP (expenditure measure)</t>
  </si>
  <si>
    <t>By default, the annual capital contribution cannot exceed the difference between GDP and net NZS expenditure.</t>
  </si>
  <si>
    <t>Net NZS expenditure (superannuation payments after PAYE tax)</t>
  </si>
  <si>
    <t>Specify, in billions of nominal dollars, net NZS expenditure by year through 2101.</t>
  </si>
  <si>
    <t xml:space="preserve">Fiscal Strategy Model, using input data from the </t>
  </si>
  <si>
    <r>
      <t xml:space="preserve">Calculated, by formulae, as GDP </t>
    </r>
    <r>
      <rPr>
        <i/>
        <sz val="8"/>
        <color indexed="23"/>
        <rFont val="Helvetica"/>
        <family val="2"/>
      </rPr>
      <t>less</t>
    </r>
    <r>
      <rPr>
        <sz val="8"/>
        <color indexed="23"/>
        <rFont val="Helvetica"/>
        <family val="2"/>
      </rPr>
      <t xml:space="preserve"> net NZS expenditure. </t>
    </r>
  </si>
  <si>
    <t xml:space="preserve">expenditure, by year, as a percentage of nominal GDP. </t>
  </si>
  <si>
    <t>• The Contribution Rate worksheet shows the contribution rate and net (of PAYE tax) NZS</t>
  </si>
  <si>
    <t>a percentage of nominal GDP. It represents the amount retained in or withdrawn from the Fund.</t>
  </si>
  <si>
    <t>• The Capital Contribution worksheet shows the annual capital contribution to the NZS Fund, as</t>
  </si>
  <si>
    <t>• The Fund Balance worksheet shows the size of the NZS Fund, in each year, as a</t>
  </si>
  <si>
    <t>• the NZS Fund balance as at 30 June 2007 (the last historical fiscal year);</t>
  </si>
  <si>
    <t>• the capital contribution to the NZS Fund in any forecast year;</t>
  </si>
  <si>
    <t>Earnings on assets forecast</t>
  </si>
  <si>
    <t>Specify, in billions of nominal dollars, the gross earnings on assets for the year.</t>
  </si>
  <si>
    <t>Specify, in billions of nominal dollars, the tax paid on those earnings for the year.</t>
  </si>
  <si>
    <t>• the gross earnings on the NZS Fund's assets in any forecast year;</t>
  </si>
  <si>
    <t>• the tax paid on those earnings in any forecast year; and</t>
  </si>
  <si>
    <t>• any one-off capital endowments to the NZS Fund in any of the next ten years.</t>
  </si>
  <si>
    <t>• the long term tax rate payable on the NZS Fund’s earnings;</t>
  </si>
  <si>
    <t>• the annual expected before-tax long term rate of return (ror) on the NZS Fund’s assets;</t>
  </si>
  <si>
    <t>The technical assumption for the annual expected before-tax long term ror on the NZS Fund's</t>
  </si>
  <si>
    <t>The calculation methodology and numerical results are given in the Model worksheet.</t>
  </si>
  <si>
    <t>To use the model, begin with the Input worksheet, where modelling assumptions are entered.</t>
  </si>
  <si>
    <t>Pressing the "Reset Parameters" button in the Input worksheet restores the standard inputs.</t>
  </si>
  <si>
    <t>methodology that Treasury applies to return estimates for all major Crown Financial institutions.</t>
  </si>
  <si>
    <t>Entering a value for a variable forces the model to use that value in that year. If nothing is entered, the model will calculate the value of the variable in that year. Constraints can only be applied in years covered by the latest forecast.</t>
  </si>
  <si>
    <t>2008 Budget Economic and Fiscal Update (BEFU 2008)</t>
  </si>
  <si>
    <t>The 2008 Budget Economic and Fiscal Update (BEFU) fiscal and economic forecasts are</t>
  </si>
  <si>
    <t>used as inputs to this version of the model and its outputs appear in the 2008 BEFU.</t>
  </si>
  <si>
    <t>The Defaults worksheet contains all the standard inputs to the model for the 2008 BEFU.</t>
  </si>
  <si>
    <t>EFU, which was the last time the model was updated. The long term ror is calculated using the</t>
  </si>
  <si>
    <t>The tax assumption, and hence the after-tax expected ror, are also unchanged from the values</t>
  </si>
  <si>
    <t>used at 2007 Half Year EFU.</t>
  </si>
  <si>
    <t>assets for the 2008 BEFU is 8.65%. This value is unchanged from that used at 2007 Half Year</t>
  </si>
  <si>
    <t>A number of assumptions can be specified on the Input worksheet, namely:</t>
  </si>
  <si>
    <t>Different forecasts of GDP and NZS expenditure (net of PAYE tax) can also be specified on the</t>
  </si>
  <si>
    <t>Input worksheet. The default assumptions were obtained from Treasury’s Fiscal Strategy Model</t>
  </si>
  <si>
    <t>and are consistent with the forecasts prepared for the 2008 BEFU.</t>
  </si>
  <si>
    <t>In addition, a structural limit on the annual capital contribution can be specified — that is,</t>
  </si>
  <si>
    <t>Act 2001.  The model provides the flexibility, however, to specify alternative parameters.</t>
  </si>
  <si>
    <t>2008 Budget Economic and Fiscal Update New Zealand Superannuation Fund Contribution Rate Model</t>
  </si>
  <si>
    <r>
      <t xml:space="preserve">Calculated, by formulae, as GDP </t>
    </r>
    <r>
      <rPr>
        <i/>
        <sz val="9"/>
        <color indexed="12"/>
        <rFont val="Helvetica"/>
        <family val="0"/>
      </rPr>
      <t>less</t>
    </r>
    <r>
      <rPr>
        <sz val="9"/>
        <color indexed="12"/>
        <rFont val="Helvetica"/>
        <family val="0"/>
      </rPr>
      <t xml:space="preserve"> net NZS expenditure. </t>
    </r>
  </si>
  <si>
    <t>2008 Budget Economic and Fiscal Update NZS Fund output.</t>
  </si>
  <si>
    <t>2008 Budget Economic and Fiscal Update.</t>
  </si>
  <si>
    <t>From Financial Statements of the Govt. of NZ for Year Ended 30 June.</t>
  </si>
  <si>
    <t>Year ending June…</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</si>
</sst>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00"/>
    <numFmt numFmtId="174" formatCode="0.00000"/>
    <numFmt numFmtId="175" formatCode="0.0000"/>
    <numFmt numFmtId="176" formatCode="0.000"/>
    <numFmt numFmtId="177" formatCode="#,##0.000"/>
    <numFmt numFmtId="178" formatCode="#,##0.0"/>
    <numFmt numFmtId="179" formatCode="0.0%"/>
    <numFmt numFmtId="180" formatCode="#,##0.00000"/>
    <numFmt numFmtId="181" formatCode="&quot;Yes&quot;;&quot;Yes&quot;;&quot;No&quot;"/>
    <numFmt numFmtId="182" formatCode="&quot;True&quot;;&quot;True&quot;;&quot;False&quot;"/>
    <numFmt numFmtId="183" formatCode="&quot;On&quot;;&quot;On&quot;;&quot;Off&quot;"/>
    <numFmt numFmtId="184" formatCode="0.000%"/>
    <numFmt numFmtId="185" formatCode="&quot;$&quot;#,##0"/>
    <numFmt numFmtId="186" formatCode="0.0"/>
    <numFmt numFmtId="187" formatCode="0.0000%"/>
    <numFmt numFmtId="188" formatCode="0.000000"/>
    <numFmt numFmtId="189" formatCode="0.000000000000%"/>
    <numFmt numFmtId="190" formatCode="0.00000000000%"/>
    <numFmt numFmtId="191" formatCode="0.0000000000%"/>
    <numFmt numFmtId="192" formatCode="0.000000000%"/>
    <numFmt numFmtId="193" formatCode="0.00000000%"/>
    <numFmt numFmtId="194" formatCode="0.0000000%"/>
    <numFmt numFmtId="195" formatCode="0.000000%"/>
    <numFmt numFmtId="196" formatCode="0.00000%"/>
    <numFmt numFmtId="197" formatCode="0.0000000000000000%"/>
    <numFmt numFmtId="198" formatCode="0.000000000000000%"/>
    <numFmt numFmtId="199" formatCode="0.00000000000000%"/>
    <numFmt numFmtId="200" formatCode="0.0000000000000%"/>
    <numFmt numFmtId="201" formatCode="0.0000000"/>
    <numFmt numFmtId="202" formatCode="0.00000000"/>
    <numFmt numFmtId="203" formatCode="0.0;[Red]0.0"/>
    <numFmt numFmtId="204" formatCode="#,##0.000;[Red]\-#,##0.000"/>
    <numFmt numFmtId="205" formatCode="General_)"/>
    <numFmt numFmtId="206" formatCode="0.0000000000000"/>
    <numFmt numFmtId="207" formatCode="#,##0.000000"/>
  </numFmts>
  <fonts count="26">
    <font>
      <sz val="8"/>
      <name val="Helvetica"/>
      <family val="0"/>
    </font>
    <font>
      <u val="single"/>
      <sz val="8"/>
      <color indexed="36"/>
      <name val="Helvetica"/>
      <family val="0"/>
    </font>
    <font>
      <u val="single"/>
      <sz val="8"/>
      <color indexed="12"/>
      <name val="Helvetica"/>
      <family val="0"/>
    </font>
    <font>
      <b/>
      <sz val="8"/>
      <name val="Helvetica"/>
      <family val="0"/>
    </font>
    <font>
      <b/>
      <i/>
      <sz val="8"/>
      <name val="Helvetica"/>
      <family val="0"/>
    </font>
    <font>
      <sz val="8"/>
      <color indexed="10"/>
      <name val="Helvetica"/>
      <family val="0"/>
    </font>
    <font>
      <sz val="8"/>
      <color indexed="12"/>
      <name val="Helvetica"/>
      <family val="0"/>
    </font>
    <font>
      <sz val="10"/>
      <name val="Helvetica"/>
      <family val="2"/>
    </font>
    <font>
      <b/>
      <sz val="8"/>
      <color indexed="23"/>
      <name val="Helvetica"/>
      <family val="0"/>
    </font>
    <font>
      <sz val="8"/>
      <color indexed="23"/>
      <name val="Helvetica"/>
      <family val="0"/>
    </font>
    <font>
      <b/>
      <sz val="12"/>
      <name val="Arial"/>
      <family val="2"/>
    </font>
    <font>
      <sz val="12"/>
      <name val="Helvetica"/>
      <family val="2"/>
    </font>
    <font>
      <sz val="12"/>
      <name val="Arial"/>
      <family val="2"/>
    </font>
    <font>
      <i/>
      <sz val="8"/>
      <name val="Helvetica"/>
      <family val="0"/>
    </font>
    <font>
      <b/>
      <sz val="12"/>
      <color indexed="8"/>
      <name val="Arial"/>
      <family val="2"/>
    </font>
    <font>
      <i/>
      <sz val="8"/>
      <color indexed="23"/>
      <name val="Helvetica"/>
      <family val="2"/>
    </font>
    <font>
      <b/>
      <sz val="10"/>
      <name val="Helvetica"/>
      <family val="0"/>
    </font>
    <font>
      <sz val="9"/>
      <name val="Helvetica"/>
      <family val="0"/>
    </font>
    <font>
      <b/>
      <sz val="9"/>
      <color indexed="12"/>
      <name val="Helvetica"/>
      <family val="0"/>
    </font>
    <font>
      <sz val="9"/>
      <color indexed="17"/>
      <name val="Helvetica"/>
      <family val="0"/>
    </font>
    <font>
      <sz val="9"/>
      <color indexed="12"/>
      <name val="Helvetica"/>
      <family val="0"/>
    </font>
    <font>
      <b/>
      <sz val="9"/>
      <name val="Helvetica"/>
      <family val="0"/>
    </font>
    <font>
      <i/>
      <sz val="9"/>
      <color indexed="12"/>
      <name val="Helvetica"/>
      <family val="0"/>
    </font>
    <font>
      <sz val="10"/>
      <name val="Arial"/>
      <family val="0"/>
    </font>
    <font>
      <b/>
      <sz val="16"/>
      <name val="Arial"/>
      <family val="2"/>
    </font>
    <font>
      <b/>
      <sz val="14"/>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45">
    <xf numFmtId="0" fontId="0" fillId="0" borderId="0" xfId="0" applyAlignment="1">
      <alignment/>
    </xf>
    <xf numFmtId="0" fontId="8" fillId="0" borderId="0" xfId="0" applyFont="1" applyFill="1" applyAlignment="1" applyProtection="1">
      <alignment/>
      <protection/>
    </xf>
    <xf numFmtId="0" fontId="9" fillId="0" borderId="0" xfId="0" applyFont="1" applyFill="1" applyAlignment="1" applyProtection="1">
      <alignment/>
      <protection/>
    </xf>
    <xf numFmtId="0" fontId="9" fillId="0" borderId="0" xfId="0" applyFont="1" applyFill="1" applyBorder="1" applyAlignment="1" applyProtection="1">
      <alignment vertical="top"/>
      <protection/>
    </xf>
    <xf numFmtId="0" fontId="8" fillId="0" borderId="1" xfId="0" applyFont="1" applyFill="1" applyBorder="1" applyAlignment="1" applyProtection="1">
      <alignment/>
      <protection/>
    </xf>
    <xf numFmtId="0" fontId="9" fillId="0" borderId="1" xfId="0" applyFont="1" applyFill="1" applyBorder="1" applyAlignment="1" applyProtection="1">
      <alignment/>
      <protection/>
    </xf>
    <xf numFmtId="0" fontId="9" fillId="0" borderId="1" xfId="0" applyFont="1" applyFill="1" applyBorder="1" applyAlignment="1" applyProtection="1">
      <alignment vertical="top"/>
      <protection/>
    </xf>
    <xf numFmtId="0" fontId="9" fillId="0" borderId="1" xfId="0" applyFont="1" applyFill="1" applyBorder="1" applyAlignment="1" applyProtection="1">
      <alignment vertical="top" wrapText="1"/>
      <protection/>
    </xf>
    <xf numFmtId="0" fontId="9" fillId="0" borderId="0" xfId="0" applyFont="1" applyFill="1" applyAlignment="1" applyProtection="1">
      <alignment vertical="top" wrapText="1"/>
      <protection/>
    </xf>
    <xf numFmtId="0" fontId="9" fillId="0" borderId="0" xfId="0" applyFont="1" applyFill="1" applyAlignment="1" applyProtection="1">
      <alignment vertical="top"/>
      <protection/>
    </xf>
    <xf numFmtId="0" fontId="0" fillId="0" borderId="0" xfId="0" applyFont="1" applyFill="1" applyBorder="1" applyAlignment="1" applyProtection="1">
      <alignment vertical="top"/>
      <protection/>
    </xf>
    <xf numFmtId="10" fontId="0" fillId="0" borderId="0" xfId="22" applyNumberFormat="1" applyFont="1" applyFill="1" applyBorder="1" applyAlignment="1" applyProtection="1">
      <alignment horizontal="center" vertical="top"/>
      <protection/>
    </xf>
    <xf numFmtId="0" fontId="9" fillId="0" borderId="0" xfId="0" applyFont="1" applyBorder="1" applyAlignment="1" applyProtection="1">
      <alignment vertical="top" wrapText="1"/>
      <protection/>
    </xf>
    <xf numFmtId="10" fontId="9" fillId="0" borderId="0" xfId="0" applyNumberFormat="1" applyFont="1" applyFill="1" applyBorder="1" applyAlignment="1" applyProtection="1">
      <alignment horizontal="center" vertical="top"/>
      <protection/>
    </xf>
    <xf numFmtId="0" fontId="0" fillId="2" borderId="0" xfId="0" applyFont="1" applyFill="1" applyBorder="1" applyAlignment="1">
      <alignment/>
    </xf>
    <xf numFmtId="0" fontId="4" fillId="2" borderId="0" xfId="0" applyFont="1" applyFill="1" applyBorder="1" applyAlignment="1">
      <alignment/>
    </xf>
    <xf numFmtId="0" fontId="0" fillId="2" borderId="0" xfId="0" applyFont="1" applyFill="1" applyAlignment="1">
      <alignment/>
    </xf>
    <xf numFmtId="0" fontId="4" fillId="2" borderId="0" xfId="0" applyFont="1" applyFill="1" applyBorder="1" applyAlignment="1">
      <alignment horizontal="right"/>
    </xf>
    <xf numFmtId="0" fontId="3" fillId="2" borderId="0" xfId="0" applyFont="1" applyFill="1" applyAlignment="1">
      <alignment/>
    </xf>
    <xf numFmtId="0" fontId="3" fillId="2" borderId="0" xfId="0" applyFont="1" applyFill="1" applyBorder="1" applyAlignment="1">
      <alignment horizontal="right"/>
    </xf>
    <xf numFmtId="175" fontId="0" fillId="2" borderId="0" xfId="0" applyNumberFormat="1" applyFont="1" applyFill="1" applyBorder="1" applyAlignment="1">
      <alignment/>
    </xf>
    <xf numFmtId="0" fontId="3" fillId="2" borderId="0" xfId="0" applyFont="1" applyFill="1" applyBorder="1" applyAlignment="1">
      <alignment/>
    </xf>
    <xf numFmtId="0" fontId="0" fillId="2" borderId="0" xfId="0" applyFont="1" applyFill="1" applyBorder="1" applyAlignment="1">
      <alignment/>
    </xf>
    <xf numFmtId="173" fontId="0" fillId="2" borderId="0" xfId="0" applyNumberFormat="1" applyFont="1" applyFill="1" applyBorder="1" applyAlignment="1">
      <alignment/>
    </xf>
    <xf numFmtId="177" fontId="0" fillId="2" borderId="0" xfId="0" applyNumberFormat="1" applyFont="1" applyFill="1" applyBorder="1" applyAlignment="1">
      <alignment/>
    </xf>
    <xf numFmtId="3" fontId="0" fillId="2" borderId="0" xfId="0" applyNumberFormat="1" applyFont="1" applyFill="1" applyBorder="1" applyAlignment="1">
      <alignment/>
    </xf>
    <xf numFmtId="0" fontId="5" fillId="2" borderId="0" xfId="0" applyFont="1" applyFill="1" applyBorder="1" applyAlignment="1">
      <alignment/>
    </xf>
    <xf numFmtId="0" fontId="5" fillId="2" borderId="0" xfId="0" applyFont="1" applyFill="1" applyBorder="1" applyAlignment="1">
      <alignment/>
    </xf>
    <xf numFmtId="10" fontId="0" fillId="2" borderId="0" xfId="22" applyNumberFormat="1" applyFont="1" applyFill="1" applyBorder="1" applyAlignment="1">
      <alignment/>
    </xf>
    <xf numFmtId="10" fontId="0" fillId="2" borderId="0" xfId="22" applyNumberFormat="1" applyFont="1" applyFill="1" applyAlignment="1">
      <alignment/>
    </xf>
    <xf numFmtId="10" fontId="5" fillId="2" borderId="0" xfId="22" applyNumberFormat="1" applyFont="1" applyFill="1" applyAlignment="1">
      <alignment/>
    </xf>
    <xf numFmtId="0" fontId="5" fillId="2" borderId="0" xfId="22" applyNumberFormat="1" applyFont="1" applyFill="1" applyAlignment="1">
      <alignment/>
    </xf>
    <xf numFmtId="177" fontId="0" fillId="2" borderId="0" xfId="22" applyNumberFormat="1" applyFont="1" applyFill="1" applyBorder="1" applyAlignment="1">
      <alignment/>
    </xf>
    <xf numFmtId="0" fontId="4" fillId="2" borderId="0" xfId="0" applyFont="1" applyFill="1" applyBorder="1" applyAlignment="1">
      <alignment/>
    </xf>
    <xf numFmtId="176" fontId="0" fillId="2" borderId="0" xfId="0" applyNumberFormat="1" applyFont="1" applyFill="1" applyBorder="1" applyAlignment="1">
      <alignment/>
    </xf>
    <xf numFmtId="0" fontId="13" fillId="2" borderId="0" xfId="0" applyFont="1" applyFill="1" applyBorder="1" applyAlignment="1">
      <alignment/>
    </xf>
    <xf numFmtId="0" fontId="3" fillId="2" borderId="0" xfId="0" applyFont="1" applyFill="1" applyAlignment="1" applyProtection="1">
      <alignment/>
      <protection/>
    </xf>
    <xf numFmtId="0" fontId="0" fillId="2" borderId="0" xfId="0" applyFill="1" applyAlignment="1" applyProtection="1">
      <alignment/>
      <protection/>
    </xf>
    <xf numFmtId="0" fontId="0" fillId="2" borderId="0" xfId="0" applyFont="1" applyFill="1" applyAlignment="1" applyProtection="1">
      <alignment/>
      <protection/>
    </xf>
    <xf numFmtId="49" fontId="0" fillId="2" borderId="0" xfId="20" applyNumberFormat="1" applyFont="1" applyFill="1" applyAlignment="1" applyProtection="1">
      <alignment/>
      <protection/>
    </xf>
    <xf numFmtId="0" fontId="0" fillId="2" borderId="0" xfId="0" applyFont="1" applyFill="1" applyBorder="1" applyAlignment="1" applyProtection="1">
      <alignment vertical="top"/>
      <protection/>
    </xf>
    <xf numFmtId="0" fontId="0" fillId="2" borderId="0" xfId="0" applyFont="1" applyFill="1" applyAlignment="1" applyProtection="1">
      <alignment vertical="top" wrapText="1"/>
      <protection/>
    </xf>
    <xf numFmtId="0" fontId="6" fillId="2" borderId="0" xfId="0" applyFont="1" applyFill="1" applyAlignment="1" applyProtection="1">
      <alignment vertical="top" wrapText="1"/>
      <protection/>
    </xf>
    <xf numFmtId="0" fontId="0" fillId="2" borderId="0" xfId="0" applyFill="1" applyAlignment="1" applyProtection="1">
      <alignment vertical="top" wrapText="1"/>
      <protection/>
    </xf>
    <xf numFmtId="0" fontId="6" fillId="2" borderId="0" xfId="0" applyFont="1" applyFill="1" applyAlignment="1" applyProtection="1">
      <alignment vertical="top" wrapText="1"/>
      <protection/>
    </xf>
    <xf numFmtId="0" fontId="6" fillId="2" borderId="0" xfId="0" applyFont="1" applyFill="1" applyBorder="1" applyAlignment="1" applyProtection="1">
      <alignment vertical="top" wrapText="1"/>
      <protection/>
    </xf>
    <xf numFmtId="0" fontId="6" fillId="2" borderId="0" xfId="0" applyFont="1" applyFill="1" applyBorder="1" applyAlignment="1" applyProtection="1">
      <alignment/>
      <protection/>
    </xf>
    <xf numFmtId="0" fontId="0" fillId="2" borderId="0" xfId="0" applyFont="1" applyFill="1" applyAlignment="1" applyProtection="1">
      <alignment/>
      <protection/>
    </xf>
    <xf numFmtId="0" fontId="0" fillId="2" borderId="0" xfId="0" applyFont="1" applyFill="1" applyAlignment="1" applyProtection="1">
      <alignment vertical="top"/>
      <protection/>
    </xf>
    <xf numFmtId="0" fontId="6" fillId="2" borderId="0" xfId="0" applyFont="1" applyFill="1" applyBorder="1" applyAlignment="1" applyProtection="1">
      <alignment vertical="top"/>
      <protection/>
    </xf>
    <xf numFmtId="176" fontId="0" fillId="2" borderId="0" xfId="0" applyNumberFormat="1" applyFont="1" applyFill="1" applyAlignment="1" applyProtection="1">
      <alignment/>
      <protection/>
    </xf>
    <xf numFmtId="0" fontId="10" fillId="2" borderId="0" xfId="21" applyFont="1" applyFill="1" applyAlignment="1">
      <alignment/>
      <protection/>
    </xf>
    <xf numFmtId="0" fontId="7" fillId="2" borderId="0" xfId="21" applyFont="1" applyFill="1">
      <alignment/>
      <protection/>
    </xf>
    <xf numFmtId="0" fontId="11" fillId="2" borderId="0" xfId="21" applyFont="1" applyFill="1">
      <alignment/>
      <protection/>
    </xf>
    <xf numFmtId="0" fontId="14" fillId="2" borderId="0" xfId="21" applyFont="1" applyFill="1" applyAlignment="1">
      <alignment/>
      <protection/>
    </xf>
    <xf numFmtId="0" fontId="12" fillId="2" borderId="0" xfId="21" applyFont="1" applyFill="1">
      <alignment/>
      <protection/>
    </xf>
    <xf numFmtId="184" fontId="0" fillId="2" borderId="0" xfId="22" applyNumberFormat="1" applyFont="1" applyFill="1" applyBorder="1" applyAlignment="1">
      <alignment/>
    </xf>
    <xf numFmtId="0" fontId="6" fillId="0" borderId="0" xfId="0" applyFont="1" applyFill="1" applyAlignment="1" applyProtection="1">
      <alignment vertical="top" wrapText="1"/>
      <protection/>
    </xf>
    <xf numFmtId="0" fontId="0" fillId="0" borderId="0" xfId="0" applyFill="1" applyAlignment="1" applyProtection="1">
      <alignment/>
      <protection/>
    </xf>
    <xf numFmtId="177" fontId="0" fillId="0" borderId="0" xfId="0" applyNumberFormat="1" applyFont="1" applyFill="1" applyBorder="1" applyAlignment="1" applyProtection="1">
      <alignment/>
      <protection/>
    </xf>
    <xf numFmtId="177" fontId="0" fillId="0" borderId="0" xfId="0" applyNumberFormat="1" applyFont="1" applyFill="1" applyBorder="1" applyAlignment="1" applyProtection="1">
      <alignment vertical="top"/>
      <protection/>
    </xf>
    <xf numFmtId="177" fontId="0" fillId="2" borderId="0" xfId="0" applyNumberFormat="1" applyFont="1" applyFill="1" applyBorder="1" applyAlignment="1" applyProtection="1">
      <alignment/>
      <protection/>
    </xf>
    <xf numFmtId="177" fontId="0" fillId="2"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3" fillId="0" borderId="0" xfId="0" applyFont="1" applyFill="1" applyAlignment="1" applyProtection="1">
      <alignment/>
      <protection/>
    </xf>
    <xf numFmtId="49" fontId="0" fillId="0" borderId="0" xfId="20" applyNumberFormat="1" applyFont="1" applyFill="1" applyAlignment="1" applyProtection="1">
      <alignment/>
      <protection/>
    </xf>
    <xf numFmtId="0" fontId="0" fillId="0" borderId="0" xfId="0" applyFont="1" applyFill="1" applyAlignment="1" applyProtection="1">
      <alignment vertical="top" wrapText="1"/>
      <protection/>
    </xf>
    <xf numFmtId="0" fontId="6" fillId="0" borderId="0" xfId="0" applyFont="1" applyFill="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protection/>
    </xf>
    <xf numFmtId="0" fontId="6" fillId="0" borderId="0" xfId="0" applyFont="1" applyFill="1" applyBorder="1" applyAlignment="1" applyProtection="1">
      <alignment vertical="top" wrapText="1"/>
      <protection/>
    </xf>
    <xf numFmtId="0" fontId="0" fillId="0" borderId="0" xfId="0" applyFill="1" applyAlignment="1" applyProtection="1">
      <alignment vertical="top"/>
      <protection/>
    </xf>
    <xf numFmtId="0" fontId="0" fillId="0" borderId="0" xfId="0" applyFont="1" applyFill="1" applyAlignment="1" applyProtection="1">
      <alignment horizontal="center" vertical="top"/>
      <protection/>
    </xf>
    <xf numFmtId="0" fontId="0" fillId="0" borderId="0" xfId="0" applyFill="1" applyAlignment="1" applyProtection="1">
      <alignment vertical="top" wrapText="1"/>
      <protection/>
    </xf>
    <xf numFmtId="0" fontId="0" fillId="0" borderId="1" xfId="0" applyFill="1" applyBorder="1" applyAlignment="1" applyProtection="1">
      <alignment/>
      <protection/>
    </xf>
    <xf numFmtId="0" fontId="0" fillId="0" borderId="1" xfId="0" applyFont="1" applyFill="1" applyBorder="1" applyAlignment="1" applyProtection="1">
      <alignment horizontal="center" vertical="top"/>
      <protection/>
    </xf>
    <xf numFmtId="0" fontId="0" fillId="0" borderId="0" xfId="0" applyFont="1" applyFill="1" applyAlignment="1" applyProtection="1">
      <alignment horizontal="center" vertical="top"/>
      <protection locked="0"/>
    </xf>
    <xf numFmtId="0" fontId="0" fillId="0" borderId="0" xfId="0" applyFill="1" applyAlignment="1" applyProtection="1">
      <alignment horizontal="center" vertical="top"/>
      <protection/>
    </xf>
    <xf numFmtId="0" fontId="0" fillId="0" borderId="1" xfId="0" applyFill="1" applyBorder="1" applyAlignment="1" applyProtection="1">
      <alignment horizontal="center" vertical="top"/>
      <protection/>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protection/>
    </xf>
    <xf numFmtId="0" fontId="0" fillId="0" borderId="0" xfId="0" applyFont="1" applyFill="1" applyAlignment="1" applyProtection="1">
      <alignment/>
      <protection/>
    </xf>
    <xf numFmtId="0" fontId="3" fillId="0" borderId="0" xfId="0" applyFont="1" applyFill="1" applyAlignment="1" applyProtection="1">
      <alignment horizontal="center" vertical="top"/>
      <protection/>
    </xf>
    <xf numFmtId="177" fontId="0" fillId="0" borderId="0" xfId="0" applyNumberFormat="1" applyFont="1" applyFill="1" applyAlignment="1" applyProtection="1">
      <alignment vertical="top"/>
      <protection locked="0"/>
    </xf>
    <xf numFmtId="0" fontId="0" fillId="0" borderId="0" xfId="0" applyFont="1" applyFill="1" applyAlignment="1" applyProtection="1">
      <alignment vertical="top"/>
      <protection/>
    </xf>
    <xf numFmtId="0" fontId="6" fillId="0" borderId="0" xfId="0" applyFont="1" applyFill="1" applyBorder="1" applyAlignment="1" applyProtection="1">
      <alignment vertical="top"/>
      <protection/>
    </xf>
    <xf numFmtId="176" fontId="0" fillId="0" borderId="0" xfId="0" applyNumberFormat="1" applyFont="1" applyFill="1" applyAlignment="1" applyProtection="1">
      <alignment/>
      <protection/>
    </xf>
    <xf numFmtId="176" fontId="9" fillId="0" borderId="0" xfId="0" applyNumberFormat="1" applyFont="1" applyFill="1" applyBorder="1" applyAlignment="1" applyProtection="1">
      <alignment horizontal="center" vertical="top"/>
      <protection/>
    </xf>
    <xf numFmtId="0" fontId="9" fillId="0" borderId="0" xfId="0" applyFont="1" applyFill="1" applyAlignment="1" applyProtection="1">
      <alignment horizontal="center" vertical="top"/>
      <protection locked="0"/>
    </xf>
    <xf numFmtId="0" fontId="9" fillId="0" borderId="1" xfId="0" applyFont="1" applyFill="1" applyBorder="1" applyAlignment="1" applyProtection="1">
      <alignment vertical="top" wrapText="1"/>
      <protection/>
    </xf>
    <xf numFmtId="0" fontId="9" fillId="0" borderId="0" xfId="0" applyFont="1" applyFill="1" applyAlignment="1" applyProtection="1">
      <alignment vertical="top" wrapText="1"/>
      <protection/>
    </xf>
    <xf numFmtId="0" fontId="9" fillId="0" borderId="1" xfId="0" applyFont="1" applyFill="1" applyBorder="1" applyAlignment="1" applyProtection="1">
      <alignment vertical="top"/>
      <protection/>
    </xf>
    <xf numFmtId="0" fontId="9" fillId="0" borderId="0" xfId="0" applyFont="1" applyFill="1" applyAlignment="1" applyProtection="1">
      <alignment/>
      <protection/>
    </xf>
    <xf numFmtId="0" fontId="9" fillId="0" borderId="1" xfId="0" applyFont="1" applyFill="1" applyBorder="1" applyAlignment="1" applyProtection="1">
      <alignment/>
      <protection/>
    </xf>
    <xf numFmtId="0" fontId="8" fillId="0" borderId="1" xfId="0" applyFont="1" applyFill="1" applyBorder="1" applyAlignment="1" applyProtection="1">
      <alignment vertical="top"/>
      <protection/>
    </xf>
    <xf numFmtId="0" fontId="8" fillId="0" borderId="1" xfId="0" applyFont="1" applyFill="1" applyBorder="1" applyAlignment="1" applyProtection="1">
      <alignment/>
      <protection/>
    </xf>
    <xf numFmtId="177" fontId="9" fillId="0" borderId="0" xfId="0" applyNumberFormat="1" applyFont="1" applyFill="1" applyAlignment="1" applyProtection="1">
      <alignment vertical="top"/>
      <protection locked="0"/>
    </xf>
    <xf numFmtId="177" fontId="9" fillId="0" borderId="0" xfId="0" applyNumberFormat="1" applyFont="1" applyFill="1" applyAlignment="1" applyProtection="1">
      <alignment vertical="top"/>
      <protection/>
    </xf>
    <xf numFmtId="0" fontId="9" fillId="0" borderId="0" xfId="0" applyFont="1" applyFill="1" applyAlignment="1" applyProtection="1">
      <alignment vertical="top"/>
      <protection/>
    </xf>
    <xf numFmtId="176" fontId="9" fillId="0" borderId="0" xfId="0" applyNumberFormat="1" applyFont="1" applyFill="1" applyAlignment="1" applyProtection="1">
      <alignment/>
      <protection/>
    </xf>
    <xf numFmtId="176" fontId="9" fillId="0" borderId="0" xfId="0" applyNumberFormat="1" applyFont="1" applyFill="1" applyAlignment="1">
      <alignment/>
    </xf>
    <xf numFmtId="176" fontId="9" fillId="0" borderId="0" xfId="0" applyNumberFormat="1" applyFont="1" applyFill="1" applyAlignment="1" applyProtection="1">
      <alignment vertical="top"/>
      <protection/>
    </xf>
    <xf numFmtId="179" fontId="0" fillId="2" borderId="0" xfId="22" applyNumberFormat="1" applyFont="1" applyFill="1" applyBorder="1" applyAlignment="1">
      <alignment/>
    </xf>
    <xf numFmtId="0" fontId="0" fillId="2" borderId="0" xfId="0" applyNumberFormat="1" applyFont="1" applyFill="1" applyBorder="1" applyAlignment="1">
      <alignment/>
    </xf>
    <xf numFmtId="0" fontId="16" fillId="2" borderId="0" xfId="0" applyFont="1" applyFill="1" applyAlignment="1" applyProtection="1">
      <alignment/>
      <protection/>
    </xf>
    <xf numFmtId="0" fontId="17" fillId="2" borderId="0" xfId="0" applyFont="1" applyFill="1" applyAlignment="1" applyProtection="1">
      <alignment/>
      <protection/>
    </xf>
    <xf numFmtId="0" fontId="18" fillId="2" borderId="1" xfId="0" applyFont="1" applyFill="1" applyBorder="1" applyAlignment="1" applyProtection="1">
      <alignment/>
      <protection/>
    </xf>
    <xf numFmtId="0" fontId="19" fillId="2" borderId="1" xfId="0" applyFont="1" applyFill="1" applyBorder="1" applyAlignment="1" applyProtection="1">
      <alignment/>
      <protection/>
    </xf>
    <xf numFmtId="0" fontId="17" fillId="2" borderId="1" xfId="0" applyFont="1" applyFill="1" applyBorder="1" applyAlignment="1" applyProtection="1">
      <alignment vertical="top"/>
      <protection/>
    </xf>
    <xf numFmtId="0" fontId="20" fillId="2" borderId="1" xfId="0" applyFont="1" applyFill="1" applyBorder="1" applyAlignment="1" applyProtection="1">
      <alignment vertical="top" wrapText="1"/>
      <protection/>
    </xf>
    <xf numFmtId="0" fontId="20" fillId="2" borderId="0" xfId="0" applyFont="1" applyFill="1" applyAlignment="1" applyProtection="1">
      <alignment/>
      <protection/>
    </xf>
    <xf numFmtId="0" fontId="17" fillId="2" borderId="0" xfId="0" applyFont="1" applyFill="1" applyBorder="1" applyAlignment="1" applyProtection="1">
      <alignment vertical="top"/>
      <protection/>
    </xf>
    <xf numFmtId="10" fontId="21" fillId="2" borderId="0" xfId="22" applyNumberFormat="1" applyFont="1" applyFill="1" applyAlignment="1" applyProtection="1">
      <alignment horizontal="center" vertical="top"/>
      <protection locked="0"/>
    </xf>
    <xf numFmtId="0" fontId="20" fillId="2" borderId="0" xfId="0" applyFont="1" applyFill="1" applyAlignment="1" applyProtection="1">
      <alignment vertical="top" wrapText="1"/>
      <protection/>
    </xf>
    <xf numFmtId="0" fontId="20" fillId="2" borderId="0" xfId="0" applyFont="1" applyFill="1" applyBorder="1" applyAlignment="1" applyProtection="1">
      <alignment/>
      <protection/>
    </xf>
    <xf numFmtId="10" fontId="17" fillId="2" borderId="0" xfId="22" applyNumberFormat="1" applyFont="1" applyFill="1" applyBorder="1" applyAlignment="1" applyProtection="1">
      <alignment horizontal="center" vertical="top"/>
      <protection/>
    </xf>
    <xf numFmtId="0" fontId="20" fillId="2" borderId="0" xfId="0" applyFont="1" applyFill="1" applyBorder="1" applyAlignment="1" applyProtection="1">
      <alignment vertical="top" wrapText="1"/>
      <protection/>
    </xf>
    <xf numFmtId="0" fontId="18" fillId="2" borderId="0" xfId="0" applyFont="1" applyFill="1" applyBorder="1" applyAlignment="1" applyProtection="1">
      <alignment/>
      <protection/>
    </xf>
    <xf numFmtId="179" fontId="21" fillId="2" borderId="0" xfId="22" applyNumberFormat="1" applyFont="1" applyFill="1" applyAlignment="1" applyProtection="1">
      <alignment horizontal="center" vertical="top"/>
      <protection locked="0"/>
    </xf>
    <xf numFmtId="176" fontId="17" fillId="2" borderId="0" xfId="0" applyNumberFormat="1" applyFont="1" applyFill="1" applyAlignment="1" applyProtection="1">
      <alignment horizontal="center" vertical="top"/>
      <protection locked="0"/>
    </xf>
    <xf numFmtId="0" fontId="17" fillId="2" borderId="0" xfId="0" applyFont="1" applyFill="1" applyAlignment="1" applyProtection="1">
      <alignment vertical="top"/>
      <protection/>
    </xf>
    <xf numFmtId="0" fontId="17" fillId="2" borderId="0" xfId="0" applyFont="1" applyFill="1" applyAlignment="1" applyProtection="1">
      <alignment horizontal="center" vertical="top"/>
      <protection/>
    </xf>
    <xf numFmtId="0" fontId="17" fillId="2" borderId="0" xfId="0" applyFont="1" applyFill="1" applyAlignment="1" applyProtection="1">
      <alignment vertical="top" wrapText="1"/>
      <protection/>
    </xf>
    <xf numFmtId="0" fontId="17" fillId="2" borderId="1" xfId="0" applyFont="1" applyFill="1" applyBorder="1" applyAlignment="1" applyProtection="1">
      <alignment/>
      <protection/>
    </xf>
    <xf numFmtId="0" fontId="17" fillId="2" borderId="1" xfId="0" applyFont="1" applyFill="1" applyBorder="1" applyAlignment="1" applyProtection="1">
      <alignment horizontal="center" vertical="top"/>
      <protection/>
    </xf>
    <xf numFmtId="1" fontId="17" fillId="2" borderId="0" xfId="0" applyNumberFormat="1" applyFont="1" applyFill="1" applyAlignment="1" applyProtection="1">
      <alignment horizontal="center" vertical="top"/>
      <protection locked="0"/>
    </xf>
    <xf numFmtId="0" fontId="17" fillId="2" borderId="0" xfId="0" applyFont="1" applyFill="1" applyAlignment="1" applyProtection="1">
      <alignment horizontal="center" vertical="top"/>
      <protection locked="0"/>
    </xf>
    <xf numFmtId="0" fontId="18" fillId="2" borderId="1" xfId="0" applyFont="1" applyFill="1" applyBorder="1" applyAlignment="1" applyProtection="1">
      <alignment vertical="top"/>
      <protection/>
    </xf>
    <xf numFmtId="0" fontId="21" fillId="2" borderId="0" xfId="0" applyFont="1" applyFill="1" applyAlignment="1" applyProtection="1">
      <alignment horizontal="center" vertical="top"/>
      <protection/>
    </xf>
    <xf numFmtId="0" fontId="20" fillId="2" borderId="1" xfId="0" applyFont="1" applyFill="1" applyBorder="1" applyAlignment="1" applyProtection="1">
      <alignment vertical="top"/>
      <protection/>
    </xf>
    <xf numFmtId="0" fontId="20" fillId="2" borderId="1" xfId="0" applyFont="1" applyFill="1" applyBorder="1" applyAlignment="1" applyProtection="1">
      <alignment/>
      <protection/>
    </xf>
    <xf numFmtId="0" fontId="18" fillId="2" borderId="1" xfId="0" applyFont="1" applyFill="1" applyBorder="1" applyAlignment="1" applyProtection="1">
      <alignment/>
      <protection/>
    </xf>
    <xf numFmtId="0" fontId="17" fillId="2" borderId="0" xfId="0" applyFont="1" applyFill="1" applyAlignment="1" applyProtection="1">
      <alignment/>
      <protection/>
    </xf>
    <xf numFmtId="0" fontId="20" fillId="2" borderId="0" xfId="0" applyFont="1" applyFill="1" applyBorder="1" applyAlignment="1" applyProtection="1">
      <alignment/>
      <protection/>
    </xf>
    <xf numFmtId="177" fontId="17" fillId="2" borderId="0" xfId="0" applyNumberFormat="1" applyFont="1" applyFill="1" applyAlignment="1" applyProtection="1">
      <alignment vertical="top"/>
      <protection locked="0"/>
    </xf>
    <xf numFmtId="0" fontId="17" fillId="2" borderId="0" xfId="0" applyFont="1" applyFill="1" applyAlignment="1" applyProtection="1">
      <alignment vertical="top"/>
      <protection/>
    </xf>
    <xf numFmtId="177" fontId="17" fillId="2" borderId="0" xfId="0" applyNumberFormat="1" applyFont="1" applyFill="1" applyAlignment="1" applyProtection="1">
      <alignment vertical="top"/>
      <protection/>
    </xf>
    <xf numFmtId="176" fontId="17" fillId="2" borderId="0" xfId="0" applyNumberFormat="1" applyFont="1" applyFill="1" applyAlignment="1" applyProtection="1">
      <alignment vertical="top"/>
      <protection locked="0"/>
    </xf>
    <xf numFmtId="176" fontId="17" fillId="2" borderId="0" xfId="0" applyNumberFormat="1" applyFont="1" applyFill="1" applyAlignment="1" applyProtection="1">
      <alignment vertical="top"/>
      <protection/>
    </xf>
    <xf numFmtId="176" fontId="17" fillId="2" borderId="0" xfId="0" applyNumberFormat="1" applyFont="1" applyFill="1" applyAlignment="1" applyProtection="1">
      <alignment/>
      <protection/>
    </xf>
    <xf numFmtId="176" fontId="17" fillId="3" borderId="0" xfId="0" applyNumberFormat="1" applyFont="1" applyFill="1" applyAlignment="1" applyProtection="1">
      <alignment/>
      <protection/>
    </xf>
    <xf numFmtId="176" fontId="17" fillId="3" borderId="0" xfId="0" applyNumberFormat="1" applyFont="1" applyFill="1" applyAlignment="1">
      <alignment/>
    </xf>
    <xf numFmtId="0" fontId="20" fillId="2" borderId="0" xfId="0" applyFont="1" applyFill="1" applyAlignment="1" applyProtection="1">
      <alignment vertical="top" wrapText="1"/>
      <protection/>
    </xf>
    <xf numFmtId="1" fontId="9" fillId="0" borderId="0" xfId="0" applyNumberFormat="1" applyFont="1" applyFill="1" applyBorder="1" applyAlignment="1" applyProtection="1">
      <alignment horizontal="center" vertical="top"/>
      <protection/>
    </xf>
    <xf numFmtId="176" fontId="0" fillId="0" borderId="0" xfId="0" applyNumberFormat="1" applyFill="1" applyAlignment="1" applyProtection="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NZSF model BEFU 20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CONTRIBUTION RATE</a:t>
            </a:r>
          </a:p>
        </c:rich>
      </c:tx>
      <c:layout/>
      <c:spPr>
        <a:noFill/>
        <a:ln>
          <a:noFill/>
        </a:ln>
      </c:spPr>
    </c:title>
    <c:plotArea>
      <c:layout>
        <c:manualLayout>
          <c:xMode val="edge"/>
          <c:yMode val="edge"/>
          <c:x val="0.03775"/>
          <c:y val="0.10125"/>
          <c:w val="0.94825"/>
          <c:h val="0.82525"/>
        </c:manualLayout>
      </c:layout>
      <c:lineChart>
        <c:grouping val="standard"/>
        <c:varyColors val="0"/>
        <c:ser>
          <c:idx val="0"/>
          <c:order val="0"/>
          <c:tx>
            <c:v>Net NZS Expenditure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Model!$F$2:$CU$2</c:f>
              <c:numCache>
                <c:ptCount val="9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pt idx="26">
                  <c:v>2034</c:v>
                </c:pt>
                <c:pt idx="27">
                  <c:v>2035</c:v>
                </c:pt>
                <c:pt idx="28">
                  <c:v>2036</c:v>
                </c:pt>
                <c:pt idx="29">
                  <c:v>2037</c:v>
                </c:pt>
                <c:pt idx="30">
                  <c:v>2038</c:v>
                </c:pt>
                <c:pt idx="31">
                  <c:v>2039</c:v>
                </c:pt>
                <c:pt idx="32">
                  <c:v>2040</c:v>
                </c:pt>
                <c:pt idx="33">
                  <c:v>2041</c:v>
                </c:pt>
                <c:pt idx="34">
                  <c:v>2042</c:v>
                </c:pt>
                <c:pt idx="35">
                  <c:v>2043</c:v>
                </c:pt>
                <c:pt idx="36">
                  <c:v>2044</c:v>
                </c:pt>
                <c:pt idx="37">
                  <c:v>2045</c:v>
                </c:pt>
                <c:pt idx="38">
                  <c:v>2046</c:v>
                </c:pt>
                <c:pt idx="39">
                  <c:v>2047</c:v>
                </c:pt>
                <c:pt idx="40">
                  <c:v>2048</c:v>
                </c:pt>
                <c:pt idx="41">
                  <c:v>2049</c:v>
                </c:pt>
                <c:pt idx="42">
                  <c:v>2050</c:v>
                </c:pt>
                <c:pt idx="43">
                  <c:v>2051</c:v>
                </c:pt>
                <c:pt idx="44">
                  <c:v>2052</c:v>
                </c:pt>
                <c:pt idx="45">
                  <c:v>2053</c:v>
                </c:pt>
                <c:pt idx="46">
                  <c:v>2054</c:v>
                </c:pt>
                <c:pt idx="47">
                  <c:v>2055</c:v>
                </c:pt>
                <c:pt idx="48">
                  <c:v>2056</c:v>
                </c:pt>
                <c:pt idx="49">
                  <c:v>2057</c:v>
                </c:pt>
                <c:pt idx="50">
                  <c:v>2058</c:v>
                </c:pt>
                <c:pt idx="51">
                  <c:v>2059</c:v>
                </c:pt>
                <c:pt idx="52">
                  <c:v>2060</c:v>
                </c:pt>
                <c:pt idx="53">
                  <c:v>2061</c:v>
                </c:pt>
                <c:pt idx="54">
                  <c:v>2062</c:v>
                </c:pt>
                <c:pt idx="55">
                  <c:v>2063</c:v>
                </c:pt>
                <c:pt idx="56">
                  <c:v>2064</c:v>
                </c:pt>
                <c:pt idx="57">
                  <c:v>2065</c:v>
                </c:pt>
                <c:pt idx="58">
                  <c:v>2066</c:v>
                </c:pt>
                <c:pt idx="59">
                  <c:v>2067</c:v>
                </c:pt>
                <c:pt idx="60">
                  <c:v>2068</c:v>
                </c:pt>
                <c:pt idx="61">
                  <c:v>2069</c:v>
                </c:pt>
                <c:pt idx="62">
                  <c:v>2070</c:v>
                </c:pt>
                <c:pt idx="63">
                  <c:v>2071</c:v>
                </c:pt>
                <c:pt idx="64">
                  <c:v>2072</c:v>
                </c:pt>
                <c:pt idx="65">
                  <c:v>2073</c:v>
                </c:pt>
                <c:pt idx="66">
                  <c:v>2074</c:v>
                </c:pt>
                <c:pt idx="67">
                  <c:v>2075</c:v>
                </c:pt>
                <c:pt idx="68">
                  <c:v>2076</c:v>
                </c:pt>
                <c:pt idx="69">
                  <c:v>2077</c:v>
                </c:pt>
                <c:pt idx="70">
                  <c:v>2078</c:v>
                </c:pt>
                <c:pt idx="71">
                  <c:v>2079</c:v>
                </c:pt>
                <c:pt idx="72">
                  <c:v>2080</c:v>
                </c:pt>
                <c:pt idx="73">
                  <c:v>2081</c:v>
                </c:pt>
                <c:pt idx="74">
                  <c:v>2082</c:v>
                </c:pt>
                <c:pt idx="75">
                  <c:v>2083</c:v>
                </c:pt>
                <c:pt idx="76">
                  <c:v>2084</c:v>
                </c:pt>
                <c:pt idx="77">
                  <c:v>2085</c:v>
                </c:pt>
                <c:pt idx="78">
                  <c:v>2086</c:v>
                </c:pt>
                <c:pt idx="79">
                  <c:v>2087</c:v>
                </c:pt>
                <c:pt idx="80">
                  <c:v>2088</c:v>
                </c:pt>
                <c:pt idx="81">
                  <c:v>2089</c:v>
                </c:pt>
                <c:pt idx="82">
                  <c:v>2090</c:v>
                </c:pt>
                <c:pt idx="83">
                  <c:v>2091</c:v>
                </c:pt>
                <c:pt idx="84">
                  <c:v>2092</c:v>
                </c:pt>
                <c:pt idx="85">
                  <c:v>2093</c:v>
                </c:pt>
                <c:pt idx="86">
                  <c:v>2094</c:v>
                </c:pt>
                <c:pt idx="87">
                  <c:v>2095</c:v>
                </c:pt>
                <c:pt idx="88">
                  <c:v>2096</c:v>
                </c:pt>
                <c:pt idx="89">
                  <c:v>2097</c:v>
                </c:pt>
                <c:pt idx="90">
                  <c:v>2098</c:v>
                </c:pt>
                <c:pt idx="91">
                  <c:v>2099</c:v>
                </c:pt>
                <c:pt idx="92">
                  <c:v>2100</c:v>
                </c:pt>
                <c:pt idx="93">
                  <c:v>2101</c:v>
                </c:pt>
              </c:numCache>
            </c:numRef>
          </c:cat>
          <c:val>
            <c:numRef>
              <c:f>Model!$F$45:$CU$45</c:f>
              <c:numCache>
                <c:ptCount val="94"/>
                <c:pt idx="0">
                  <c:v>0.03310807932209778</c:v>
                </c:pt>
                <c:pt idx="1">
                  <c:v>0.035103809042257746</c:v>
                </c:pt>
                <c:pt idx="2">
                  <c:v>0.0362785466491232</c:v>
                </c:pt>
                <c:pt idx="3">
                  <c:v>0.03650110106593888</c:v>
                </c:pt>
                <c:pt idx="4">
                  <c:v>0.03720486485447299</c:v>
                </c:pt>
                <c:pt idx="5">
                  <c:v>0.03844269729245038</c:v>
                </c:pt>
                <c:pt idx="6">
                  <c:v>0.03959442679325881</c:v>
                </c:pt>
                <c:pt idx="7">
                  <c:v>0.04048682814262255</c:v>
                </c:pt>
                <c:pt idx="8">
                  <c:v>0.041123957156118406</c:v>
                </c:pt>
                <c:pt idx="9">
                  <c:v>0.04176362710247598</c:v>
                </c:pt>
                <c:pt idx="10">
                  <c:v>0.04245901402157245</c:v>
                </c:pt>
                <c:pt idx="11">
                  <c:v>0.04322682392442335</c:v>
                </c:pt>
                <c:pt idx="12">
                  <c:v>0.04403856341750324</c:v>
                </c:pt>
                <c:pt idx="13">
                  <c:v>0.04512924715849859</c:v>
                </c:pt>
                <c:pt idx="14">
                  <c:v>0.04624306429133978</c:v>
                </c:pt>
                <c:pt idx="15">
                  <c:v>0.04741248818549932</c:v>
                </c:pt>
                <c:pt idx="16">
                  <c:v>0.04870043652797317</c:v>
                </c:pt>
                <c:pt idx="17">
                  <c:v>0.05000189973969232</c:v>
                </c:pt>
                <c:pt idx="18">
                  <c:v>0.05140401054770144</c:v>
                </c:pt>
                <c:pt idx="19">
                  <c:v>0.052841065455644695</c:v>
                </c:pt>
                <c:pt idx="20">
                  <c:v>0.054234942872515006</c:v>
                </c:pt>
                <c:pt idx="21">
                  <c:v>0.05550920878186117</c:v>
                </c:pt>
                <c:pt idx="22">
                  <c:v>0.056590180791866784</c:v>
                </c:pt>
                <c:pt idx="23">
                  <c:v>0.05758503386211637</c:v>
                </c:pt>
                <c:pt idx="24">
                  <c:v>0.05852852006992683</c:v>
                </c:pt>
                <c:pt idx="25">
                  <c:v>0.05945703236214887</c:v>
                </c:pt>
                <c:pt idx="26">
                  <c:v>0.060401613896625274</c:v>
                </c:pt>
                <c:pt idx="27">
                  <c:v>0.06126717574877966</c:v>
                </c:pt>
                <c:pt idx="28">
                  <c:v>0.06218037076696985</c:v>
                </c:pt>
                <c:pt idx="29">
                  <c:v>0.06300233377877316</c:v>
                </c:pt>
                <c:pt idx="30">
                  <c:v>0.06363297019044836</c:v>
                </c:pt>
                <c:pt idx="31">
                  <c:v>0.06410028239586094</c:v>
                </c:pt>
                <c:pt idx="32">
                  <c:v>0.06441733103227675</c:v>
                </c:pt>
                <c:pt idx="33">
                  <c:v>0.06457863374219305</c:v>
                </c:pt>
                <c:pt idx="34">
                  <c:v>0.0647148242289733</c:v>
                </c:pt>
                <c:pt idx="35">
                  <c:v>0.0647975561685373</c:v>
                </c:pt>
                <c:pt idx="36">
                  <c:v>0.06495942633068907</c:v>
                </c:pt>
                <c:pt idx="37">
                  <c:v>0.06515110146298352</c:v>
                </c:pt>
                <c:pt idx="38">
                  <c:v>0.06538660455441472</c:v>
                </c:pt>
                <c:pt idx="39">
                  <c:v>0.06566558952328419</c:v>
                </c:pt>
                <c:pt idx="40">
                  <c:v>0.06601406269822087</c:v>
                </c:pt>
                <c:pt idx="41">
                  <c:v>0.06632656488792024</c:v>
                </c:pt>
                <c:pt idx="42">
                  <c:v>0.06659963292009335</c:v>
                </c:pt>
                <c:pt idx="43">
                  <c:v>0.06685263938315925</c:v>
                </c:pt>
                <c:pt idx="44">
                  <c:v>0.06706165839525668</c:v>
                </c:pt>
                <c:pt idx="45">
                  <c:v>0.06738842504193795</c:v>
                </c:pt>
                <c:pt idx="46">
                  <c:v>0.06779354523712819</c:v>
                </c:pt>
                <c:pt idx="47">
                  <c:v>0.06831743499778777</c:v>
                </c:pt>
                <c:pt idx="48">
                  <c:v>0.06890349636129199</c:v>
                </c:pt>
                <c:pt idx="49">
                  <c:v>0.06937336639072177</c:v>
                </c:pt>
                <c:pt idx="50">
                  <c:v>0.06980232262021317</c:v>
                </c:pt>
                <c:pt idx="51">
                  <c:v>0.07013538684364552</c:v>
                </c:pt>
                <c:pt idx="52">
                  <c:v>0.0704633699270924</c:v>
                </c:pt>
                <c:pt idx="53">
                  <c:v>0.07071663326272923</c:v>
                </c:pt>
                <c:pt idx="54">
                  <c:v>0.07086313747934204</c:v>
                </c:pt>
                <c:pt idx="55">
                  <c:v>0.07100836351020372</c:v>
                </c:pt>
                <c:pt idx="56">
                  <c:v>0.07109417828962478</c:v>
                </c:pt>
                <c:pt idx="57">
                  <c:v>0.07128966442559703</c:v>
                </c:pt>
                <c:pt idx="58">
                  <c:v>0.07142727249347118</c:v>
                </c:pt>
                <c:pt idx="59">
                  <c:v>0.07143299685286504</c:v>
                </c:pt>
                <c:pt idx="60">
                  <c:v>0.07146845189165703</c:v>
                </c:pt>
                <c:pt idx="61">
                  <c:v>0.07160394728260976</c:v>
                </c:pt>
                <c:pt idx="62">
                  <c:v>0.07172057854384958</c:v>
                </c:pt>
                <c:pt idx="63">
                  <c:v>0.07193563609877444</c:v>
                </c:pt>
                <c:pt idx="64">
                  <c:v>0.0722977144211449</c:v>
                </c:pt>
                <c:pt idx="65">
                  <c:v>0.07266540743580255</c:v>
                </c:pt>
                <c:pt idx="66">
                  <c:v>0.07300322858263898</c:v>
                </c:pt>
                <c:pt idx="67">
                  <c:v>0.07328906488994702</c:v>
                </c:pt>
                <c:pt idx="68">
                  <c:v>0.07353366235025578</c:v>
                </c:pt>
                <c:pt idx="69">
                  <c:v>0.07373706351048305</c:v>
                </c:pt>
                <c:pt idx="70">
                  <c:v>0.07390649165637704</c:v>
                </c:pt>
                <c:pt idx="71">
                  <c:v>0.0740485722748554</c:v>
                </c:pt>
                <c:pt idx="72">
                  <c:v>0.07416267634998722</c:v>
                </c:pt>
                <c:pt idx="73">
                  <c:v>0.07425638602360819</c:v>
                </c:pt>
                <c:pt idx="74">
                  <c:v>0.0743337539954024</c:v>
                </c:pt>
                <c:pt idx="75">
                  <c:v>0.07439985208263591</c:v>
                </c:pt>
                <c:pt idx="76">
                  <c:v>0.0744529079664384</c:v>
                </c:pt>
                <c:pt idx="77">
                  <c:v>0.07449835452063164</c:v>
                </c:pt>
                <c:pt idx="78">
                  <c:v>0.07453704039898387</c:v>
                </c:pt>
                <c:pt idx="79">
                  <c:v>0.07457164779501838</c:v>
                </c:pt>
                <c:pt idx="80">
                  <c:v>0.07460341907540986</c:v>
                </c:pt>
                <c:pt idx="81">
                  <c:v>0.07462635269066414</c:v>
                </c:pt>
                <c:pt idx="82">
                  <c:v>0.07465136862914129</c:v>
                </c:pt>
                <c:pt idx="83">
                  <c:v>0.07467362394843106</c:v>
                </c:pt>
                <c:pt idx="84">
                  <c:v>0.07469022522628145</c:v>
                </c:pt>
                <c:pt idx="85">
                  <c:v>0.07470442278342249</c:v>
                </c:pt>
                <c:pt idx="86">
                  <c:v>0.07471073576140674</c:v>
                </c:pt>
                <c:pt idx="87">
                  <c:v>0.07470784217425688</c:v>
                </c:pt>
                <c:pt idx="88">
                  <c:v>0.07469856296577164</c:v>
                </c:pt>
                <c:pt idx="89">
                  <c:v>0.07468148920147767</c:v>
                </c:pt>
                <c:pt idx="90">
                  <c:v>0.07465944345629709</c:v>
                </c:pt>
                <c:pt idx="91">
                  <c:v>0.0746342141436009</c:v>
                </c:pt>
                <c:pt idx="92">
                  <c:v>0.07461267236093069</c:v>
                </c:pt>
                <c:pt idx="93">
                  <c:v>0.07459294548891945</c:v>
                </c:pt>
              </c:numCache>
            </c:numRef>
          </c:val>
          <c:smooth val="0"/>
        </c:ser>
        <c:ser>
          <c:idx val="1"/>
          <c:order val="1"/>
          <c:tx>
            <c:v>Capital Contribution plus Net NZS Expenditure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Model!$F$2:$CU$2</c:f>
              <c:numCache>
                <c:ptCount val="9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pt idx="26">
                  <c:v>2034</c:v>
                </c:pt>
                <c:pt idx="27">
                  <c:v>2035</c:v>
                </c:pt>
                <c:pt idx="28">
                  <c:v>2036</c:v>
                </c:pt>
                <c:pt idx="29">
                  <c:v>2037</c:v>
                </c:pt>
                <c:pt idx="30">
                  <c:v>2038</c:v>
                </c:pt>
                <c:pt idx="31">
                  <c:v>2039</c:v>
                </c:pt>
                <c:pt idx="32">
                  <c:v>2040</c:v>
                </c:pt>
                <c:pt idx="33">
                  <c:v>2041</c:v>
                </c:pt>
                <c:pt idx="34">
                  <c:v>2042</c:v>
                </c:pt>
                <c:pt idx="35">
                  <c:v>2043</c:v>
                </c:pt>
                <c:pt idx="36">
                  <c:v>2044</c:v>
                </c:pt>
                <c:pt idx="37">
                  <c:v>2045</c:v>
                </c:pt>
                <c:pt idx="38">
                  <c:v>2046</c:v>
                </c:pt>
                <c:pt idx="39">
                  <c:v>2047</c:v>
                </c:pt>
                <c:pt idx="40">
                  <c:v>2048</c:v>
                </c:pt>
                <c:pt idx="41">
                  <c:v>2049</c:v>
                </c:pt>
                <c:pt idx="42">
                  <c:v>2050</c:v>
                </c:pt>
                <c:pt idx="43">
                  <c:v>2051</c:v>
                </c:pt>
                <c:pt idx="44">
                  <c:v>2052</c:v>
                </c:pt>
                <c:pt idx="45">
                  <c:v>2053</c:v>
                </c:pt>
                <c:pt idx="46">
                  <c:v>2054</c:v>
                </c:pt>
                <c:pt idx="47">
                  <c:v>2055</c:v>
                </c:pt>
                <c:pt idx="48">
                  <c:v>2056</c:v>
                </c:pt>
                <c:pt idx="49">
                  <c:v>2057</c:v>
                </c:pt>
                <c:pt idx="50">
                  <c:v>2058</c:v>
                </c:pt>
                <c:pt idx="51">
                  <c:v>2059</c:v>
                </c:pt>
                <c:pt idx="52">
                  <c:v>2060</c:v>
                </c:pt>
                <c:pt idx="53">
                  <c:v>2061</c:v>
                </c:pt>
                <c:pt idx="54">
                  <c:v>2062</c:v>
                </c:pt>
                <c:pt idx="55">
                  <c:v>2063</c:v>
                </c:pt>
                <c:pt idx="56">
                  <c:v>2064</c:v>
                </c:pt>
                <c:pt idx="57">
                  <c:v>2065</c:v>
                </c:pt>
                <c:pt idx="58">
                  <c:v>2066</c:v>
                </c:pt>
                <c:pt idx="59">
                  <c:v>2067</c:v>
                </c:pt>
                <c:pt idx="60">
                  <c:v>2068</c:v>
                </c:pt>
                <c:pt idx="61">
                  <c:v>2069</c:v>
                </c:pt>
                <c:pt idx="62">
                  <c:v>2070</c:v>
                </c:pt>
                <c:pt idx="63">
                  <c:v>2071</c:v>
                </c:pt>
                <c:pt idx="64">
                  <c:v>2072</c:v>
                </c:pt>
                <c:pt idx="65">
                  <c:v>2073</c:v>
                </c:pt>
                <c:pt idx="66">
                  <c:v>2074</c:v>
                </c:pt>
                <c:pt idx="67">
                  <c:v>2075</c:v>
                </c:pt>
                <c:pt idx="68">
                  <c:v>2076</c:v>
                </c:pt>
                <c:pt idx="69">
                  <c:v>2077</c:v>
                </c:pt>
                <c:pt idx="70">
                  <c:v>2078</c:v>
                </c:pt>
                <c:pt idx="71">
                  <c:v>2079</c:v>
                </c:pt>
                <c:pt idx="72">
                  <c:v>2080</c:v>
                </c:pt>
                <c:pt idx="73">
                  <c:v>2081</c:v>
                </c:pt>
                <c:pt idx="74">
                  <c:v>2082</c:v>
                </c:pt>
                <c:pt idx="75">
                  <c:v>2083</c:v>
                </c:pt>
                <c:pt idx="76">
                  <c:v>2084</c:v>
                </c:pt>
                <c:pt idx="77">
                  <c:v>2085</c:v>
                </c:pt>
                <c:pt idx="78">
                  <c:v>2086</c:v>
                </c:pt>
                <c:pt idx="79">
                  <c:v>2087</c:v>
                </c:pt>
                <c:pt idx="80">
                  <c:v>2088</c:v>
                </c:pt>
                <c:pt idx="81">
                  <c:v>2089</c:v>
                </c:pt>
                <c:pt idx="82">
                  <c:v>2090</c:v>
                </c:pt>
                <c:pt idx="83">
                  <c:v>2091</c:v>
                </c:pt>
                <c:pt idx="84">
                  <c:v>2092</c:v>
                </c:pt>
                <c:pt idx="85">
                  <c:v>2093</c:v>
                </c:pt>
                <c:pt idx="86">
                  <c:v>2094</c:v>
                </c:pt>
                <c:pt idx="87">
                  <c:v>2095</c:v>
                </c:pt>
                <c:pt idx="88">
                  <c:v>2096</c:v>
                </c:pt>
                <c:pt idx="89">
                  <c:v>2097</c:v>
                </c:pt>
                <c:pt idx="90">
                  <c:v>2098</c:v>
                </c:pt>
                <c:pt idx="91">
                  <c:v>2099</c:v>
                </c:pt>
                <c:pt idx="92">
                  <c:v>2100</c:v>
                </c:pt>
                <c:pt idx="93">
                  <c:v>2101</c:v>
                </c:pt>
              </c:numCache>
            </c:numRef>
          </c:cat>
          <c:val>
            <c:numRef>
              <c:f>Model!$F$47:$CU$47</c:f>
              <c:numCache>
                <c:ptCount val="94"/>
                <c:pt idx="0">
                  <c:v>0.044782507694728836</c:v>
                </c:pt>
                <c:pt idx="1">
                  <c:v>0.04719800507504813</c:v>
                </c:pt>
                <c:pt idx="2">
                  <c:v>0.04748200064976256</c:v>
                </c:pt>
                <c:pt idx="3">
                  <c:v>0.04775491691204545</c:v>
                </c:pt>
                <c:pt idx="4">
                  <c:v>0.04802371391283467</c:v>
                </c:pt>
                <c:pt idx="5">
                  <c:v>0.04829151178879299</c:v>
                </c:pt>
                <c:pt idx="6">
                  <c:v>0.04856993432201285</c:v>
                </c:pt>
                <c:pt idx="7">
                  <c:v>0.04884898788127062</c:v>
                </c:pt>
                <c:pt idx="8">
                  <c:v>0.049130268475377</c:v>
                </c:pt>
                <c:pt idx="9">
                  <c:v>0.04941463207453262</c:v>
                </c:pt>
                <c:pt idx="10">
                  <c:v>0.04970054005683306</c:v>
                </c:pt>
                <c:pt idx="11">
                  <c:v>0.049987468392282276</c:v>
                </c:pt>
                <c:pt idx="12">
                  <c:v>0.05027418348341073</c:v>
                </c:pt>
                <c:pt idx="13">
                  <c:v>0.050560635912932625</c:v>
                </c:pt>
                <c:pt idx="14">
                  <c:v>0.05084589040546974</c:v>
                </c:pt>
                <c:pt idx="15">
                  <c:v>0.05112860537763288</c:v>
                </c:pt>
                <c:pt idx="16">
                  <c:v>0.051408824678852924</c:v>
                </c:pt>
                <c:pt idx="17">
                  <c:v>0.051685815540634</c:v>
                </c:pt>
                <c:pt idx="18">
                  <c:v>0.0519610878544765</c:v>
                </c:pt>
                <c:pt idx="19">
                  <c:v>0.052233908589986326</c:v>
                </c:pt>
                <c:pt idx="20">
                  <c:v>0.052502594520264546</c:v>
                </c:pt>
                <c:pt idx="21">
                  <c:v>0.05276760280508862</c:v>
                </c:pt>
                <c:pt idx="22">
                  <c:v>0.05303030436602969</c:v>
                </c:pt>
                <c:pt idx="23">
                  <c:v>0.05329050401141497</c:v>
                </c:pt>
                <c:pt idx="24">
                  <c:v>0.053549543640642995</c:v>
                </c:pt>
                <c:pt idx="25">
                  <c:v>0.05380935451003886</c:v>
                </c:pt>
                <c:pt idx="26">
                  <c:v>0.05407001037342618</c:v>
                </c:pt>
                <c:pt idx="27">
                  <c:v>0.05433111993104983</c:v>
                </c:pt>
                <c:pt idx="28">
                  <c:v>0.05459200771148405</c:v>
                </c:pt>
                <c:pt idx="29">
                  <c:v>0.054852156863159945</c:v>
                </c:pt>
                <c:pt idx="30">
                  <c:v>0.05511105481820916</c:v>
                </c:pt>
                <c:pt idx="31">
                  <c:v>0.05536829527242287</c:v>
                </c:pt>
                <c:pt idx="32">
                  <c:v>0.05562356671873458</c:v>
                </c:pt>
                <c:pt idx="33">
                  <c:v>0.0558765554012476</c:v>
                </c:pt>
                <c:pt idx="34">
                  <c:v>0.05612706344809439</c:v>
                </c:pt>
                <c:pt idx="35">
                  <c:v>0.056374945944178086</c:v>
                </c:pt>
                <c:pt idx="36">
                  <c:v>0.05662011276108943</c:v>
                </c:pt>
                <c:pt idx="37">
                  <c:v>0.05686245901603926</c:v>
                </c:pt>
                <c:pt idx="38">
                  <c:v>0.05710194956311817</c:v>
                </c:pt>
                <c:pt idx="39">
                  <c:v>0.057338555396580185</c:v>
                </c:pt>
                <c:pt idx="40">
                  <c:v>0.05757228213490872</c:v>
                </c:pt>
                <c:pt idx="41">
                  <c:v>0.05780314632846511</c:v>
                </c:pt>
                <c:pt idx="42">
                  <c:v>0.05803108530434148</c:v>
                </c:pt>
                <c:pt idx="43">
                  <c:v>0.05825617806589514</c:v>
                </c:pt>
                <c:pt idx="44">
                  <c:v>0.05847844004691887</c:v>
                </c:pt>
                <c:pt idx="45">
                  <c:v>0.05869785041678927</c:v>
                </c:pt>
                <c:pt idx="46">
                  <c:v>0.05891442230845571</c:v>
                </c:pt>
                <c:pt idx="47">
                  <c:v>0.05912809740602733</c:v>
                </c:pt>
                <c:pt idx="48">
                  <c:v>0.05933878954637817</c:v>
                </c:pt>
                <c:pt idx="49">
                  <c:v>0.05954645781301606</c:v>
                </c:pt>
                <c:pt idx="50">
                  <c:v>0.05975103640687292</c:v>
                </c:pt>
                <c:pt idx="51">
                  <c:v>0.059952502214338114</c:v>
                </c:pt>
                <c:pt idx="52">
                  <c:v>0.06015085959947231</c:v>
                </c:pt>
                <c:pt idx="53">
                  <c:v>0.0603461942057516</c:v>
                </c:pt>
                <c:pt idx="54">
                  <c:v>0.06053856741568001</c:v>
                </c:pt>
                <c:pt idx="55">
                  <c:v>0.06072802192119451</c:v>
                </c:pt>
                <c:pt idx="56">
                  <c:v>0.06091459271408466</c:v>
                </c:pt>
                <c:pt idx="57">
                  <c:v>0.06109832612219482</c:v>
                </c:pt>
                <c:pt idx="58">
                  <c:v>0.06127927288223841</c:v>
                </c:pt>
                <c:pt idx="59">
                  <c:v>0.06145747711240568</c:v>
                </c:pt>
                <c:pt idx="60">
                  <c:v>0.06163298215310998</c:v>
                </c:pt>
                <c:pt idx="61">
                  <c:v>0.061805830304728096</c:v>
                </c:pt>
                <c:pt idx="62">
                  <c:v>0.06197606237765186</c:v>
                </c:pt>
                <c:pt idx="63">
                  <c:v>0.062143719002787784</c:v>
                </c:pt>
                <c:pt idx="64">
                  <c:v>0.062308836333774896</c:v>
                </c:pt>
                <c:pt idx="65">
                  <c:v>0.06247144565265526</c:v>
                </c:pt>
                <c:pt idx="66">
                  <c:v>0.06263157787425698</c:v>
                </c:pt>
                <c:pt idx="67">
                  <c:v>0.06278926416057691</c:v>
                </c:pt>
                <c:pt idx="68">
                  <c:v>0.0629445358143141</c:v>
                </c:pt>
                <c:pt idx="69">
                  <c:v>0.06309742420235685</c:v>
                </c:pt>
                <c:pt idx="70">
                  <c:v>0.06324796077576511</c:v>
                </c:pt>
                <c:pt idx="71">
                  <c:v>0.06339617697852584</c:v>
                </c:pt>
                <c:pt idx="72">
                  <c:v>0.06354210402140784</c:v>
                </c:pt>
                <c:pt idx="73">
                  <c:v>0.06368577276169989</c:v>
                </c:pt>
                <c:pt idx="74">
                  <c:v>0.06382721381535682</c:v>
                </c:pt>
                <c:pt idx="75">
                  <c:v>0.06396645749743836</c:v>
                </c:pt>
                <c:pt idx="76">
                  <c:v>0.06410353349680922</c:v>
                </c:pt>
                <c:pt idx="77">
                  <c:v>0.06423847116687406</c:v>
                </c:pt>
                <c:pt idx="78">
                  <c:v>0.06437129948119384</c:v>
                </c:pt>
                <c:pt idx="79">
                  <c:v>0.06450204698025112</c:v>
                </c:pt>
                <c:pt idx="80">
                  <c:v>0.06463074179996707</c:v>
                </c:pt>
                <c:pt idx="81">
                  <c:v>0.06475741169130363</c:v>
                </c:pt>
                <c:pt idx="82">
                  <c:v>0.0648820841054697</c:v>
                </c:pt>
                <c:pt idx="83">
                  <c:v>0.06500478604284461</c:v>
                </c:pt>
                <c:pt idx="84">
                  <c:v>0.06512554416278</c:v>
                </c:pt>
                <c:pt idx="85">
                  <c:v>0.06524438485235362</c:v>
                </c:pt>
                <c:pt idx="86">
                  <c:v>0.06536133410653965</c:v>
                </c:pt>
                <c:pt idx="87">
                  <c:v>0.0654764176718381</c:v>
                </c:pt>
                <c:pt idx="88">
                  <c:v>0.06558966091215457</c:v>
                </c:pt>
                <c:pt idx="89">
                  <c:v>0.06570108900674042</c:v>
                </c:pt>
                <c:pt idx="90">
                  <c:v>0.06581072673151178</c:v>
                </c:pt>
                <c:pt idx="91">
                  <c:v>0.06591859853201505</c:v>
                </c:pt>
                <c:pt idx="92">
                  <c:v>0.06602472853698345</c:v>
                </c:pt>
                <c:pt idx="93">
                  <c:v>0.06612914032521572</c:v>
                </c:pt>
              </c:numCache>
            </c:numRef>
          </c:val>
          <c:smooth val="0"/>
        </c:ser>
        <c:axId val="45012351"/>
        <c:axId val="2457976"/>
      </c:lineChart>
      <c:catAx>
        <c:axId val="45012351"/>
        <c:scaling>
          <c:orientation val="minMax"/>
        </c:scaling>
        <c:axPos val="b"/>
        <c:title>
          <c:tx>
            <c:rich>
              <a:bodyPr vert="horz" rot="0" anchor="ctr"/>
              <a:lstStyle/>
              <a:p>
                <a:pPr algn="ctr">
                  <a:defRPr/>
                </a:pPr>
                <a:r>
                  <a:rPr lang="en-US" cap="none" sz="1400" b="1" i="0" u="none" baseline="0"/>
                  <a:t>Year ended 30 June</a:t>
                </a:r>
              </a:p>
            </c:rich>
          </c:tx>
          <c:layout>
            <c:manualLayout>
              <c:xMode val="factor"/>
              <c:yMode val="factor"/>
              <c:x val="0.00225"/>
              <c:y val="0.10025"/>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pPr>
          </a:p>
        </c:txPr>
        <c:crossAx val="2457976"/>
        <c:crosses val="autoZero"/>
        <c:auto val="1"/>
        <c:lblOffset val="100"/>
        <c:tickLblSkip val="5"/>
        <c:tickMarkSkip val="5"/>
        <c:noMultiLvlLbl val="0"/>
      </c:catAx>
      <c:valAx>
        <c:axId val="2457976"/>
        <c:scaling>
          <c:orientation val="minMax"/>
        </c:scaling>
        <c:axPos val="l"/>
        <c:title>
          <c:tx>
            <c:rich>
              <a:bodyPr vert="horz" rot="0" anchor="ctr"/>
              <a:lstStyle/>
              <a:p>
                <a:pPr algn="ctr">
                  <a:defRPr/>
                </a:pPr>
                <a:r>
                  <a:rPr lang="en-US" cap="none" sz="1400" b="1" i="0" u="none" baseline="0"/>
                  <a:t>% of Nominal GDP</a:t>
                </a:r>
              </a:p>
            </c:rich>
          </c:tx>
          <c:layout>
            <c:manualLayout>
              <c:xMode val="factor"/>
              <c:yMode val="factor"/>
              <c:x val="0.0065"/>
              <c:y val="0.1505"/>
            </c:manualLayout>
          </c:layout>
          <c:overlay val="0"/>
          <c:spPr>
            <a:noFill/>
            <a:ln>
              <a:noFill/>
            </a:ln>
          </c:spPr>
        </c:title>
        <c:delete val="0"/>
        <c:numFmt formatCode="0%" sourceLinked="0"/>
        <c:majorTickMark val="out"/>
        <c:minorTickMark val="none"/>
        <c:tickLblPos val="nextTo"/>
        <c:txPr>
          <a:bodyPr/>
          <a:lstStyle/>
          <a:p>
            <a:pPr>
              <a:defRPr lang="en-US" cap="none" sz="1200" b="1" i="0" u="none" baseline="0"/>
            </a:pPr>
          </a:p>
        </c:txPr>
        <c:crossAx val="45012351"/>
        <c:crossesAt val="1"/>
        <c:crossBetween val="midCat"/>
        <c:dispUnits/>
      </c:valAx>
      <c:spPr>
        <a:solidFill>
          <a:srgbClr val="FFFFFF"/>
        </a:solidFill>
        <a:ln w="3175">
          <a:noFill/>
        </a:ln>
      </c:spPr>
    </c:plotArea>
    <c:legend>
      <c:legendPos val="r"/>
      <c:layout>
        <c:manualLayout>
          <c:xMode val="edge"/>
          <c:yMode val="edge"/>
          <c:x val="0.01075"/>
          <c:y val="0.938"/>
          <c:w val="0.731"/>
          <c:h val="0.05425"/>
        </c:manualLayout>
      </c:layout>
      <c:overlay val="0"/>
      <c:txPr>
        <a:bodyPr vert="horz" rot="0"/>
        <a:lstStyle/>
        <a:p>
          <a:pPr>
            <a:defRPr lang="en-US" cap="none" sz="1400" b="1"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CAPITAL CONTRIBUTION TO NZS FUND</a:t>
            </a:r>
          </a:p>
        </c:rich>
      </c:tx>
      <c:layout/>
      <c:spPr>
        <a:noFill/>
        <a:ln>
          <a:noFill/>
        </a:ln>
      </c:spPr>
    </c:title>
    <c:plotArea>
      <c:layout>
        <c:manualLayout>
          <c:xMode val="edge"/>
          <c:yMode val="edge"/>
          <c:x val="0.03775"/>
          <c:y val="0.10125"/>
          <c:w val="0.94825"/>
          <c:h val="0.82525"/>
        </c:manualLayout>
      </c:layout>
      <c:lineChart>
        <c:grouping val="standard"/>
        <c:varyColors val="0"/>
        <c:ser>
          <c:idx val="0"/>
          <c:order val="0"/>
          <c:tx>
            <c:v>Capital Contribution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Model!$F$2:$CU$2</c:f>
              <c:numCache>
                <c:ptCount val="9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pt idx="26">
                  <c:v>2034</c:v>
                </c:pt>
                <c:pt idx="27">
                  <c:v>2035</c:v>
                </c:pt>
                <c:pt idx="28">
                  <c:v>2036</c:v>
                </c:pt>
                <c:pt idx="29">
                  <c:v>2037</c:v>
                </c:pt>
                <c:pt idx="30">
                  <c:v>2038</c:v>
                </c:pt>
                <c:pt idx="31">
                  <c:v>2039</c:v>
                </c:pt>
                <c:pt idx="32">
                  <c:v>2040</c:v>
                </c:pt>
                <c:pt idx="33">
                  <c:v>2041</c:v>
                </c:pt>
                <c:pt idx="34">
                  <c:v>2042</c:v>
                </c:pt>
                <c:pt idx="35">
                  <c:v>2043</c:v>
                </c:pt>
                <c:pt idx="36">
                  <c:v>2044</c:v>
                </c:pt>
                <c:pt idx="37">
                  <c:v>2045</c:v>
                </c:pt>
                <c:pt idx="38">
                  <c:v>2046</c:v>
                </c:pt>
                <c:pt idx="39">
                  <c:v>2047</c:v>
                </c:pt>
                <c:pt idx="40">
                  <c:v>2048</c:v>
                </c:pt>
                <c:pt idx="41">
                  <c:v>2049</c:v>
                </c:pt>
                <c:pt idx="42">
                  <c:v>2050</c:v>
                </c:pt>
                <c:pt idx="43">
                  <c:v>2051</c:v>
                </c:pt>
                <c:pt idx="44">
                  <c:v>2052</c:v>
                </c:pt>
                <c:pt idx="45">
                  <c:v>2053</c:v>
                </c:pt>
                <c:pt idx="46">
                  <c:v>2054</c:v>
                </c:pt>
                <c:pt idx="47">
                  <c:v>2055</c:v>
                </c:pt>
                <c:pt idx="48">
                  <c:v>2056</c:v>
                </c:pt>
                <c:pt idx="49">
                  <c:v>2057</c:v>
                </c:pt>
                <c:pt idx="50">
                  <c:v>2058</c:v>
                </c:pt>
                <c:pt idx="51">
                  <c:v>2059</c:v>
                </c:pt>
                <c:pt idx="52">
                  <c:v>2060</c:v>
                </c:pt>
                <c:pt idx="53">
                  <c:v>2061</c:v>
                </c:pt>
                <c:pt idx="54">
                  <c:v>2062</c:v>
                </c:pt>
                <c:pt idx="55">
                  <c:v>2063</c:v>
                </c:pt>
                <c:pt idx="56">
                  <c:v>2064</c:v>
                </c:pt>
                <c:pt idx="57">
                  <c:v>2065</c:v>
                </c:pt>
                <c:pt idx="58">
                  <c:v>2066</c:v>
                </c:pt>
                <c:pt idx="59">
                  <c:v>2067</c:v>
                </c:pt>
                <c:pt idx="60">
                  <c:v>2068</c:v>
                </c:pt>
                <c:pt idx="61">
                  <c:v>2069</c:v>
                </c:pt>
                <c:pt idx="62">
                  <c:v>2070</c:v>
                </c:pt>
                <c:pt idx="63">
                  <c:v>2071</c:v>
                </c:pt>
                <c:pt idx="64">
                  <c:v>2072</c:v>
                </c:pt>
                <c:pt idx="65">
                  <c:v>2073</c:v>
                </c:pt>
                <c:pt idx="66">
                  <c:v>2074</c:v>
                </c:pt>
                <c:pt idx="67">
                  <c:v>2075</c:v>
                </c:pt>
                <c:pt idx="68">
                  <c:v>2076</c:v>
                </c:pt>
                <c:pt idx="69">
                  <c:v>2077</c:v>
                </c:pt>
                <c:pt idx="70">
                  <c:v>2078</c:v>
                </c:pt>
                <c:pt idx="71">
                  <c:v>2079</c:v>
                </c:pt>
                <c:pt idx="72">
                  <c:v>2080</c:v>
                </c:pt>
                <c:pt idx="73">
                  <c:v>2081</c:v>
                </c:pt>
                <c:pt idx="74">
                  <c:v>2082</c:v>
                </c:pt>
                <c:pt idx="75">
                  <c:v>2083</c:v>
                </c:pt>
                <c:pt idx="76">
                  <c:v>2084</c:v>
                </c:pt>
                <c:pt idx="77">
                  <c:v>2085</c:v>
                </c:pt>
                <c:pt idx="78">
                  <c:v>2086</c:v>
                </c:pt>
                <c:pt idx="79">
                  <c:v>2087</c:v>
                </c:pt>
                <c:pt idx="80">
                  <c:v>2088</c:v>
                </c:pt>
                <c:pt idx="81">
                  <c:v>2089</c:v>
                </c:pt>
                <c:pt idx="82">
                  <c:v>2090</c:v>
                </c:pt>
                <c:pt idx="83">
                  <c:v>2091</c:v>
                </c:pt>
                <c:pt idx="84">
                  <c:v>2092</c:v>
                </c:pt>
                <c:pt idx="85">
                  <c:v>2093</c:v>
                </c:pt>
                <c:pt idx="86">
                  <c:v>2094</c:v>
                </c:pt>
                <c:pt idx="87">
                  <c:v>2095</c:v>
                </c:pt>
                <c:pt idx="88">
                  <c:v>2096</c:v>
                </c:pt>
                <c:pt idx="89">
                  <c:v>2097</c:v>
                </c:pt>
                <c:pt idx="90">
                  <c:v>2098</c:v>
                </c:pt>
                <c:pt idx="91">
                  <c:v>2099</c:v>
                </c:pt>
                <c:pt idx="92">
                  <c:v>2100</c:v>
                </c:pt>
                <c:pt idx="93">
                  <c:v>2101</c:v>
                </c:pt>
              </c:numCache>
            </c:numRef>
          </c:cat>
          <c:val>
            <c:numRef>
              <c:f>Model!$F$48:$CU$48</c:f>
              <c:numCache>
                <c:ptCount val="94"/>
                <c:pt idx="0">
                  <c:v>0.011674428372631057</c:v>
                </c:pt>
                <c:pt idx="1">
                  <c:v>0.012088804570796493</c:v>
                </c:pt>
                <c:pt idx="2">
                  <c:v>0.011198249044161728</c:v>
                </c:pt>
                <c:pt idx="3">
                  <c:v>0.011248860497061506</c:v>
                </c:pt>
                <c:pt idx="4">
                  <c:v>0.010814127628811626</c:v>
                </c:pt>
                <c:pt idx="5">
                  <c:v>0.009848814496342607</c:v>
                </c:pt>
                <c:pt idx="6">
                  <c:v>0.008975507528754043</c:v>
                </c:pt>
                <c:pt idx="7">
                  <c:v>0.008362159738648072</c:v>
                </c:pt>
                <c:pt idx="8">
                  <c:v>0.008006311319258596</c:v>
                </c:pt>
                <c:pt idx="9">
                  <c:v>0.00765100497205665</c:v>
                </c:pt>
                <c:pt idx="10">
                  <c:v>0.007241526035260613</c:v>
                </c:pt>
                <c:pt idx="11">
                  <c:v>0.00676064446785893</c:v>
                </c:pt>
                <c:pt idx="12">
                  <c:v>0.00623562006590749</c:v>
                </c:pt>
                <c:pt idx="13">
                  <c:v>0.00543138875443404</c:v>
                </c:pt>
                <c:pt idx="14">
                  <c:v>0.0046028261141299615</c:v>
                </c:pt>
                <c:pt idx="15">
                  <c:v>0.003716117192133555</c:v>
                </c:pt>
                <c:pt idx="16">
                  <c:v>0.002708388150879756</c:v>
                </c:pt>
                <c:pt idx="17">
                  <c:v>0.0016839158009416828</c:v>
                </c:pt>
                <c:pt idx="18">
                  <c:v>0.0005570773067750564</c:v>
                </c:pt>
                <c:pt idx="19">
                  <c:v>-0.0006071568656583738</c:v>
                </c:pt>
                <c:pt idx="20">
                  <c:v>-0.0017323483522504548</c:v>
                </c:pt>
                <c:pt idx="21">
                  <c:v>-0.0027416059767725533</c:v>
                </c:pt>
                <c:pt idx="22">
                  <c:v>-0.003559876425837093</c:v>
                </c:pt>
                <c:pt idx="23">
                  <c:v>-0.0042945298507014</c:v>
                </c:pt>
                <c:pt idx="24">
                  <c:v>-0.004978976429283828</c:v>
                </c:pt>
                <c:pt idx="25">
                  <c:v>-0.005647677852110017</c:v>
                </c:pt>
                <c:pt idx="26">
                  <c:v>-0.006331603523199094</c:v>
                </c:pt>
                <c:pt idx="27">
                  <c:v>-0.00693605581772983</c:v>
                </c:pt>
                <c:pt idx="28">
                  <c:v>-0.007588363055485795</c:v>
                </c:pt>
                <c:pt idx="29">
                  <c:v>-0.008150176915613221</c:v>
                </c:pt>
                <c:pt idx="30">
                  <c:v>-0.008521915372239201</c:v>
                </c:pt>
                <c:pt idx="31">
                  <c:v>-0.008731987123438062</c:v>
                </c:pt>
                <c:pt idx="32">
                  <c:v>-0.00879376431354217</c:v>
                </c:pt>
                <c:pt idx="33">
                  <c:v>-0.008702078340945447</c:v>
                </c:pt>
                <c:pt idx="34">
                  <c:v>-0.008587760780878907</c:v>
                </c:pt>
                <c:pt idx="35">
                  <c:v>-0.008422610224359216</c:v>
                </c:pt>
                <c:pt idx="36">
                  <c:v>-0.008339313569599655</c:v>
                </c:pt>
                <c:pt idx="37">
                  <c:v>-0.008288642446944255</c:v>
                </c:pt>
                <c:pt idx="38">
                  <c:v>-0.00828465499129656</c:v>
                </c:pt>
                <c:pt idx="39">
                  <c:v>-0.008327034126704007</c:v>
                </c:pt>
                <c:pt idx="40">
                  <c:v>-0.008441780563312152</c:v>
                </c:pt>
                <c:pt idx="41">
                  <c:v>-0.008523418559455131</c:v>
                </c:pt>
                <c:pt idx="42">
                  <c:v>-0.008568547615751872</c:v>
                </c:pt>
                <c:pt idx="43">
                  <c:v>-0.008596461317264102</c:v>
                </c:pt>
                <c:pt idx="44">
                  <c:v>-0.008583218348337807</c:v>
                </c:pt>
                <c:pt idx="45">
                  <c:v>-0.00869057462514869</c:v>
                </c:pt>
                <c:pt idx="46">
                  <c:v>-0.008879122928672484</c:v>
                </c:pt>
                <c:pt idx="47">
                  <c:v>-0.00918933759176044</c:v>
                </c:pt>
                <c:pt idx="48">
                  <c:v>-0.009564706814913814</c:v>
                </c:pt>
                <c:pt idx="49">
                  <c:v>-0.009826908577705712</c:v>
                </c:pt>
                <c:pt idx="50">
                  <c:v>-0.010051286213340251</c:v>
                </c:pt>
                <c:pt idx="51">
                  <c:v>-0.01018288462930741</c:v>
                </c:pt>
                <c:pt idx="52">
                  <c:v>-0.010312510327620083</c:v>
                </c:pt>
                <c:pt idx="53">
                  <c:v>-0.01037043905697763</c:v>
                </c:pt>
                <c:pt idx="54">
                  <c:v>-0.01032457006366203</c:v>
                </c:pt>
                <c:pt idx="55">
                  <c:v>-0.010280341589009206</c:v>
                </c:pt>
                <c:pt idx="56">
                  <c:v>-0.010179585575540117</c:v>
                </c:pt>
                <c:pt idx="57">
                  <c:v>-0.010191338303402223</c:v>
                </c:pt>
                <c:pt idx="58">
                  <c:v>-0.010147999611232767</c:v>
                </c:pt>
                <c:pt idx="59">
                  <c:v>-0.00997551974045936</c:v>
                </c:pt>
                <c:pt idx="60">
                  <c:v>-0.009835469738547046</c:v>
                </c:pt>
                <c:pt idx="61">
                  <c:v>-0.009798116977881662</c:v>
                </c:pt>
                <c:pt idx="62">
                  <c:v>-0.00974451616619773</c:v>
                </c:pt>
                <c:pt idx="63">
                  <c:v>-0.009791917095986655</c:v>
                </c:pt>
                <c:pt idx="64">
                  <c:v>-0.009988878087370005</c:v>
                </c:pt>
                <c:pt idx="65">
                  <c:v>-0.010193961783147285</c:v>
                </c:pt>
                <c:pt idx="66">
                  <c:v>-0.010371650708381993</c:v>
                </c:pt>
                <c:pt idx="67">
                  <c:v>-0.01049980072937011</c:v>
                </c:pt>
                <c:pt idx="68">
                  <c:v>-0.010589126535941684</c:v>
                </c:pt>
                <c:pt idx="69">
                  <c:v>-0.010639639308126196</c:v>
                </c:pt>
                <c:pt idx="70">
                  <c:v>-0.010658530880611925</c:v>
                </c:pt>
                <c:pt idx="71">
                  <c:v>-0.010652395296329546</c:v>
                </c:pt>
                <c:pt idx="72">
                  <c:v>-0.01062057232857938</c:v>
                </c:pt>
                <c:pt idx="73">
                  <c:v>-0.010570613261908309</c:v>
                </c:pt>
                <c:pt idx="74">
                  <c:v>-0.010506540180045584</c:v>
                </c:pt>
                <c:pt idx="75">
                  <c:v>-0.01043339458519755</c:v>
                </c:pt>
                <c:pt idx="76">
                  <c:v>-0.010349374469629177</c:v>
                </c:pt>
                <c:pt idx="77">
                  <c:v>-0.010259883353757581</c:v>
                </c:pt>
                <c:pt idx="78">
                  <c:v>-0.010165740917790028</c:v>
                </c:pt>
                <c:pt idx="79">
                  <c:v>-0.01006960081476726</c:v>
                </c:pt>
                <c:pt idx="80">
                  <c:v>-0.00997267727544279</c:v>
                </c:pt>
                <c:pt idx="81">
                  <c:v>-0.009868940999360523</c:v>
                </c:pt>
                <c:pt idx="82">
                  <c:v>-0.009769284523671592</c:v>
                </c:pt>
                <c:pt idx="83">
                  <c:v>-0.00966883790558645</c:v>
                </c:pt>
                <c:pt idx="84">
                  <c:v>-0.009564681063501453</c:v>
                </c:pt>
                <c:pt idx="85">
                  <c:v>-0.00946003793106886</c:v>
                </c:pt>
                <c:pt idx="86">
                  <c:v>-0.009349401654867102</c:v>
                </c:pt>
                <c:pt idx="87">
                  <c:v>-0.009231424502418789</c:v>
                </c:pt>
                <c:pt idx="88">
                  <c:v>-0.00910890205361706</c:v>
                </c:pt>
                <c:pt idx="89">
                  <c:v>-0.008980400194737259</c:v>
                </c:pt>
                <c:pt idx="90">
                  <c:v>-0.008848716724785304</c:v>
                </c:pt>
                <c:pt idx="91">
                  <c:v>-0.008715615611585842</c:v>
                </c:pt>
                <c:pt idx="92">
                  <c:v>-0.008587943823947246</c:v>
                </c:pt>
                <c:pt idx="93">
                  <c:v>-0.00846380516370374</c:v>
                </c:pt>
              </c:numCache>
            </c:numRef>
          </c:val>
          <c:smooth val="0"/>
        </c:ser>
        <c:axId val="22121785"/>
        <c:axId val="64878338"/>
      </c:lineChart>
      <c:catAx>
        <c:axId val="22121785"/>
        <c:scaling>
          <c:orientation val="minMax"/>
        </c:scaling>
        <c:axPos val="b"/>
        <c:title>
          <c:tx>
            <c:rich>
              <a:bodyPr vert="horz" rot="0" anchor="ctr"/>
              <a:lstStyle/>
              <a:p>
                <a:pPr algn="ctr">
                  <a:defRPr/>
                </a:pPr>
                <a:r>
                  <a:rPr lang="en-US" cap="none" sz="1400" b="1" i="0" u="none" baseline="0"/>
                  <a:t>Year ended 30 June</a:t>
                </a:r>
              </a:p>
            </c:rich>
          </c:tx>
          <c:layout>
            <c:manualLayout>
              <c:xMode val="factor"/>
              <c:yMode val="factor"/>
              <c:x val="0.103"/>
              <c:y val="0.09825"/>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pPr>
          </a:p>
        </c:txPr>
        <c:crossAx val="64878338"/>
        <c:crosses val="autoZero"/>
        <c:auto val="1"/>
        <c:lblOffset val="100"/>
        <c:tickLblSkip val="5"/>
        <c:tickMarkSkip val="5"/>
        <c:noMultiLvlLbl val="0"/>
      </c:catAx>
      <c:valAx>
        <c:axId val="64878338"/>
        <c:scaling>
          <c:orientation val="minMax"/>
          <c:max val="0.02"/>
          <c:min val="-0.02"/>
        </c:scaling>
        <c:axPos val="l"/>
        <c:title>
          <c:tx>
            <c:rich>
              <a:bodyPr vert="horz" rot="0" anchor="ctr"/>
              <a:lstStyle/>
              <a:p>
                <a:pPr algn="ctr">
                  <a:defRPr/>
                </a:pPr>
                <a:r>
                  <a:rPr lang="en-US" cap="none" sz="1400" b="1" i="0" u="none" baseline="0"/>
                  <a:t>% of Nominal GDP</a:t>
                </a:r>
              </a:p>
            </c:rich>
          </c:tx>
          <c:layout>
            <c:manualLayout>
              <c:xMode val="factor"/>
              <c:yMode val="factor"/>
              <c:x val="0.0065"/>
              <c:y val="0.1505"/>
            </c:manualLayout>
          </c:layout>
          <c:overlay val="0"/>
          <c:spPr>
            <a:noFill/>
            <a:ln>
              <a:noFill/>
            </a:ln>
          </c:spPr>
        </c:title>
        <c:delete val="0"/>
        <c:numFmt formatCode="0%" sourceLinked="0"/>
        <c:majorTickMark val="out"/>
        <c:minorTickMark val="none"/>
        <c:tickLblPos val="nextTo"/>
        <c:txPr>
          <a:bodyPr/>
          <a:lstStyle/>
          <a:p>
            <a:pPr>
              <a:defRPr lang="en-US" cap="none" sz="1200" b="1" i="0" u="none" baseline="0"/>
            </a:pPr>
          </a:p>
        </c:txPr>
        <c:crossAx val="22121785"/>
        <c:crossesAt val="1"/>
        <c:crossBetween val="midCat"/>
        <c:dispUnits/>
        <c:majorUnit val="0.01"/>
        <c:minorUnit val="0.002"/>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SIZE OF NZS FUND ASSETS</a:t>
            </a:r>
          </a:p>
        </c:rich>
      </c:tx>
      <c:layout/>
      <c:spPr>
        <a:noFill/>
        <a:ln>
          <a:noFill/>
        </a:ln>
      </c:spPr>
    </c:title>
    <c:plotArea>
      <c:layout>
        <c:manualLayout>
          <c:xMode val="edge"/>
          <c:yMode val="edge"/>
          <c:x val="0.03775"/>
          <c:y val="0.10125"/>
          <c:w val="0.94825"/>
          <c:h val="0.82525"/>
        </c:manualLayout>
      </c:layout>
      <c:lineChart>
        <c:grouping val="standard"/>
        <c:varyColors val="0"/>
        <c:ser>
          <c:idx val="0"/>
          <c:order val="0"/>
          <c:tx>
            <c:v>NZS Fund Assets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Model!$F$2:$CU$2</c:f>
              <c:numCache>
                <c:ptCount val="9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pt idx="26">
                  <c:v>2034</c:v>
                </c:pt>
                <c:pt idx="27">
                  <c:v>2035</c:v>
                </c:pt>
                <c:pt idx="28">
                  <c:v>2036</c:v>
                </c:pt>
                <c:pt idx="29">
                  <c:v>2037</c:v>
                </c:pt>
                <c:pt idx="30">
                  <c:v>2038</c:v>
                </c:pt>
                <c:pt idx="31">
                  <c:v>2039</c:v>
                </c:pt>
                <c:pt idx="32">
                  <c:v>2040</c:v>
                </c:pt>
                <c:pt idx="33">
                  <c:v>2041</c:v>
                </c:pt>
                <c:pt idx="34">
                  <c:v>2042</c:v>
                </c:pt>
                <c:pt idx="35">
                  <c:v>2043</c:v>
                </c:pt>
                <c:pt idx="36">
                  <c:v>2044</c:v>
                </c:pt>
                <c:pt idx="37">
                  <c:v>2045</c:v>
                </c:pt>
                <c:pt idx="38">
                  <c:v>2046</c:v>
                </c:pt>
                <c:pt idx="39">
                  <c:v>2047</c:v>
                </c:pt>
                <c:pt idx="40">
                  <c:v>2048</c:v>
                </c:pt>
                <c:pt idx="41">
                  <c:v>2049</c:v>
                </c:pt>
                <c:pt idx="42">
                  <c:v>2050</c:v>
                </c:pt>
                <c:pt idx="43">
                  <c:v>2051</c:v>
                </c:pt>
                <c:pt idx="44">
                  <c:v>2052</c:v>
                </c:pt>
                <c:pt idx="45">
                  <c:v>2053</c:v>
                </c:pt>
                <c:pt idx="46">
                  <c:v>2054</c:v>
                </c:pt>
                <c:pt idx="47">
                  <c:v>2055</c:v>
                </c:pt>
                <c:pt idx="48">
                  <c:v>2056</c:v>
                </c:pt>
                <c:pt idx="49">
                  <c:v>2057</c:v>
                </c:pt>
                <c:pt idx="50">
                  <c:v>2058</c:v>
                </c:pt>
                <c:pt idx="51">
                  <c:v>2059</c:v>
                </c:pt>
                <c:pt idx="52">
                  <c:v>2060</c:v>
                </c:pt>
                <c:pt idx="53">
                  <c:v>2061</c:v>
                </c:pt>
                <c:pt idx="54">
                  <c:v>2062</c:v>
                </c:pt>
                <c:pt idx="55">
                  <c:v>2063</c:v>
                </c:pt>
                <c:pt idx="56">
                  <c:v>2064</c:v>
                </c:pt>
                <c:pt idx="57">
                  <c:v>2065</c:v>
                </c:pt>
                <c:pt idx="58">
                  <c:v>2066</c:v>
                </c:pt>
                <c:pt idx="59">
                  <c:v>2067</c:v>
                </c:pt>
                <c:pt idx="60">
                  <c:v>2068</c:v>
                </c:pt>
                <c:pt idx="61">
                  <c:v>2069</c:v>
                </c:pt>
                <c:pt idx="62">
                  <c:v>2070</c:v>
                </c:pt>
                <c:pt idx="63">
                  <c:v>2071</c:v>
                </c:pt>
                <c:pt idx="64">
                  <c:v>2072</c:v>
                </c:pt>
                <c:pt idx="65">
                  <c:v>2073</c:v>
                </c:pt>
                <c:pt idx="66">
                  <c:v>2074</c:v>
                </c:pt>
                <c:pt idx="67">
                  <c:v>2075</c:v>
                </c:pt>
                <c:pt idx="68">
                  <c:v>2076</c:v>
                </c:pt>
                <c:pt idx="69">
                  <c:v>2077</c:v>
                </c:pt>
                <c:pt idx="70">
                  <c:v>2078</c:v>
                </c:pt>
                <c:pt idx="71">
                  <c:v>2079</c:v>
                </c:pt>
                <c:pt idx="72">
                  <c:v>2080</c:v>
                </c:pt>
                <c:pt idx="73">
                  <c:v>2081</c:v>
                </c:pt>
                <c:pt idx="74">
                  <c:v>2082</c:v>
                </c:pt>
                <c:pt idx="75">
                  <c:v>2083</c:v>
                </c:pt>
                <c:pt idx="76">
                  <c:v>2084</c:v>
                </c:pt>
                <c:pt idx="77">
                  <c:v>2085</c:v>
                </c:pt>
                <c:pt idx="78">
                  <c:v>2086</c:v>
                </c:pt>
                <c:pt idx="79">
                  <c:v>2087</c:v>
                </c:pt>
                <c:pt idx="80">
                  <c:v>2088</c:v>
                </c:pt>
                <c:pt idx="81">
                  <c:v>2089</c:v>
                </c:pt>
                <c:pt idx="82">
                  <c:v>2090</c:v>
                </c:pt>
                <c:pt idx="83">
                  <c:v>2091</c:v>
                </c:pt>
                <c:pt idx="84">
                  <c:v>2092</c:v>
                </c:pt>
                <c:pt idx="85">
                  <c:v>2093</c:v>
                </c:pt>
                <c:pt idx="86">
                  <c:v>2094</c:v>
                </c:pt>
                <c:pt idx="87">
                  <c:v>2095</c:v>
                </c:pt>
                <c:pt idx="88">
                  <c:v>2096</c:v>
                </c:pt>
                <c:pt idx="89">
                  <c:v>2097</c:v>
                </c:pt>
                <c:pt idx="90">
                  <c:v>2098</c:v>
                </c:pt>
                <c:pt idx="91">
                  <c:v>2099</c:v>
                </c:pt>
                <c:pt idx="92">
                  <c:v>2100</c:v>
                </c:pt>
                <c:pt idx="93">
                  <c:v>2101</c:v>
                </c:pt>
              </c:numCache>
            </c:numRef>
          </c:cat>
          <c:val>
            <c:numRef>
              <c:f>Model!$F$52:$CU$52</c:f>
              <c:numCache>
                <c:ptCount val="94"/>
                <c:pt idx="0">
                  <c:v>0.08027765511013682</c:v>
                </c:pt>
                <c:pt idx="1">
                  <c:v>0.09554324477431479</c:v>
                </c:pt>
                <c:pt idx="2">
                  <c:v>0.11009873418591086</c:v>
                </c:pt>
                <c:pt idx="3">
                  <c:v>0.12362959331771303</c:v>
                </c:pt>
                <c:pt idx="4">
                  <c:v>0.1369835460475317</c:v>
                </c:pt>
                <c:pt idx="5">
                  <c:v>0.15060272993661666</c:v>
                </c:pt>
                <c:pt idx="6">
                  <c:v>0.16388084310996634</c:v>
                </c:pt>
                <c:pt idx="7">
                  <c:v>0.17601121362488764</c:v>
                </c:pt>
                <c:pt idx="8">
                  <c:v>0.18725044697770682</c:v>
                </c:pt>
                <c:pt idx="9">
                  <c:v>0.19838763470796505</c:v>
                </c:pt>
                <c:pt idx="10">
                  <c:v>0.20971773408998087</c:v>
                </c:pt>
                <c:pt idx="11">
                  <c:v>0.22098292856277313</c:v>
                </c:pt>
                <c:pt idx="12">
                  <c:v>0.2321118552298549</c:v>
                </c:pt>
                <c:pt idx="13">
                  <c:v>0.24281308964285833</c:v>
                </c:pt>
                <c:pt idx="14">
                  <c:v>0.25297470389274535</c:v>
                </c:pt>
                <c:pt idx="15">
                  <c:v>0.26280028885211715</c:v>
                </c:pt>
                <c:pt idx="16">
                  <c:v>0.2719994298952504</c:v>
                </c:pt>
                <c:pt idx="17">
                  <c:v>0.28043072380549006</c:v>
                </c:pt>
                <c:pt idx="18">
                  <c:v>0.28808380883565027</c:v>
                </c:pt>
                <c:pt idx="19">
                  <c:v>0.29484293305962134</c:v>
                </c:pt>
                <c:pt idx="20">
                  <c:v>0.30064817763913004</c:v>
                </c:pt>
                <c:pt idx="21">
                  <c:v>0.3055004651348603</c:v>
                </c:pt>
                <c:pt idx="22">
                  <c:v>0.309491795396247</c:v>
                </c:pt>
                <c:pt idx="23">
                  <c:v>0.3128136367675291</c:v>
                </c:pt>
                <c:pt idx="24">
                  <c:v>0.3155192285501624</c:v>
                </c:pt>
                <c:pt idx="25">
                  <c:v>0.3176871434983488</c:v>
                </c:pt>
                <c:pt idx="26">
                  <c:v>0.31929091352546735</c:v>
                </c:pt>
                <c:pt idx="27">
                  <c:v>0.32030381872824004</c:v>
                </c:pt>
                <c:pt idx="28">
                  <c:v>0.320804157896705</c:v>
                </c:pt>
                <c:pt idx="29">
                  <c:v>0.3207199810619967</c:v>
                </c:pt>
                <c:pt idx="30">
                  <c:v>0.3201736511190971</c:v>
                </c:pt>
                <c:pt idx="31">
                  <c:v>0.31931193956723003</c:v>
                </c:pt>
                <c:pt idx="32">
                  <c:v>0.31825950163791694</c:v>
                </c:pt>
                <c:pt idx="33">
                  <c:v>0.3171824283106946</c:v>
                </c:pt>
                <c:pt idx="34">
                  <c:v>0.3162516685291771</c:v>
                </c:pt>
                <c:pt idx="35">
                  <c:v>0.31557005496830487</c:v>
                </c:pt>
                <c:pt idx="36">
                  <c:v>0.3151023162560713</c:v>
                </c:pt>
                <c:pt idx="37">
                  <c:v>0.31479513874812387</c:v>
                </c:pt>
                <c:pt idx="38">
                  <c:v>0.31458657197914724</c:v>
                </c:pt>
                <c:pt idx="39">
                  <c:v>0.3144245802528602</c:v>
                </c:pt>
                <c:pt idx="40">
                  <c:v>0.3143529641959664</c:v>
                </c:pt>
                <c:pt idx="41">
                  <c:v>0.3142303685134367</c:v>
                </c:pt>
                <c:pt idx="42">
                  <c:v>0.314072236273176</c:v>
                </c:pt>
                <c:pt idx="43">
                  <c:v>0.3139208360433267</c:v>
                </c:pt>
                <c:pt idx="44">
                  <c:v>0.31376191146825166</c:v>
                </c:pt>
                <c:pt idx="45">
                  <c:v>0.3136596616886301</c:v>
                </c:pt>
                <c:pt idx="46">
                  <c:v>0.31346749817721536</c:v>
                </c:pt>
                <c:pt idx="47">
                  <c:v>0.3131213900331709</c:v>
                </c:pt>
                <c:pt idx="48">
                  <c:v>0.312467673491309</c:v>
                </c:pt>
                <c:pt idx="49">
                  <c:v>0.31140556225114896</c:v>
                </c:pt>
                <c:pt idx="50">
                  <c:v>0.3100575827087544</c:v>
                </c:pt>
                <c:pt idx="51">
                  <c:v>0.3084359156479415</c:v>
                </c:pt>
                <c:pt idx="52">
                  <c:v>0.3066777884844802</c:v>
                </c:pt>
                <c:pt idx="53">
                  <c:v>0.3047363122644743</c:v>
                </c:pt>
                <c:pt idx="54">
                  <c:v>0.30268105344036783</c:v>
                </c:pt>
                <c:pt idx="55">
                  <c:v>0.3006333959052996</c:v>
                </c:pt>
                <c:pt idx="56">
                  <c:v>0.29859642618224347</c:v>
                </c:pt>
                <c:pt idx="57">
                  <c:v>0.2966166071563083</c:v>
                </c:pt>
                <c:pt idx="58">
                  <c:v>0.29459409080411864</c:v>
                </c:pt>
                <c:pt idx="59">
                  <c:v>0.29257455973964736</c:v>
                </c:pt>
                <c:pt idx="60">
                  <c:v>0.29069059870259023</c:v>
                </c:pt>
                <c:pt idx="61">
                  <c:v>0.28891181726475934</c:v>
                </c:pt>
                <c:pt idx="62">
                  <c:v>0.2871327407692234</c:v>
                </c:pt>
                <c:pt idx="63">
                  <c:v>0.2853616076256121</c:v>
                </c:pt>
                <c:pt idx="64">
                  <c:v>0.2835115786287544</c:v>
                </c:pt>
                <c:pt idx="65">
                  <c:v>0.2814113709629016</c:v>
                </c:pt>
                <c:pt idx="66">
                  <c:v>0.2790505649561916</c:v>
                </c:pt>
                <c:pt idx="67">
                  <c:v>0.2764607408235684</c:v>
                </c:pt>
                <c:pt idx="68">
                  <c:v>0.2736743077852941</c:v>
                </c:pt>
                <c:pt idx="69">
                  <c:v>0.27073393586226807</c:v>
                </c:pt>
                <c:pt idx="70">
                  <c:v>0.2676735001809119</c:v>
                </c:pt>
                <c:pt idx="71">
                  <c:v>0.2645222265784151</c:v>
                </c:pt>
                <c:pt idx="72">
                  <c:v>0.2613071742262897</c:v>
                </c:pt>
                <c:pt idx="73">
                  <c:v>0.2580410240822152</c:v>
                </c:pt>
                <c:pt idx="74">
                  <c:v>0.25474110698571656</c:v>
                </c:pt>
                <c:pt idx="75">
                  <c:v>0.25143033547823446</c:v>
                </c:pt>
                <c:pt idx="76">
                  <c:v>0.24810637881704556</c:v>
                </c:pt>
                <c:pt idx="77">
                  <c:v>0.24477652575358355</c:v>
                </c:pt>
                <c:pt idx="78">
                  <c:v>0.2414482858111061</c:v>
                </c:pt>
                <c:pt idx="79">
                  <c:v>0.23812292721415068</c:v>
                </c:pt>
                <c:pt idx="80">
                  <c:v>0.2348006003385235</c:v>
                </c:pt>
                <c:pt idx="81">
                  <c:v>0.23148469631297458</c:v>
                </c:pt>
                <c:pt idx="82">
                  <c:v>0.22817824357527486</c:v>
                </c:pt>
                <c:pt idx="83">
                  <c:v>0.22487768466769031</c:v>
                </c:pt>
                <c:pt idx="84">
                  <c:v>0.2215840945974652</c:v>
                </c:pt>
                <c:pt idx="85">
                  <c:v>0.21830376846735705</c:v>
                </c:pt>
                <c:pt idx="86">
                  <c:v>0.21503695298812658</c:v>
                </c:pt>
                <c:pt idx="87">
                  <c:v>0.21179788733150653</c:v>
                </c:pt>
                <c:pt idx="88">
                  <c:v>0.20858325795720375</c:v>
                </c:pt>
                <c:pt idx="89">
                  <c:v>0.20541004352791242</c:v>
                </c:pt>
                <c:pt idx="90">
                  <c:v>0.20227964928236208</c:v>
                </c:pt>
                <c:pt idx="91">
                  <c:v>0.19919437019151498</c:v>
                </c:pt>
                <c:pt idx="92">
                  <c:v>0.1961608335300464</c:v>
                </c:pt>
                <c:pt idx="93">
                  <c:v>0.19317678392341445</c:v>
                </c:pt>
              </c:numCache>
            </c:numRef>
          </c:val>
          <c:smooth val="0"/>
        </c:ser>
        <c:axId val="47034131"/>
        <c:axId val="20653996"/>
      </c:lineChart>
      <c:catAx>
        <c:axId val="47034131"/>
        <c:scaling>
          <c:orientation val="minMax"/>
        </c:scaling>
        <c:axPos val="b"/>
        <c:title>
          <c:tx>
            <c:rich>
              <a:bodyPr vert="horz" rot="0" anchor="ctr"/>
              <a:lstStyle/>
              <a:p>
                <a:pPr algn="ctr">
                  <a:defRPr/>
                </a:pPr>
                <a:r>
                  <a:rPr lang="en-US" cap="none" sz="1400" b="1" i="0" u="none" baseline="0"/>
                  <a:t>Year ended 30 June</a:t>
                </a:r>
              </a:p>
            </c:rich>
          </c:tx>
          <c:layout>
            <c:manualLayout>
              <c:xMode val="factor"/>
              <c:yMode val="factor"/>
              <c:x val="0.00225"/>
              <c:y val="0.10025"/>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pPr>
          </a:p>
        </c:txPr>
        <c:crossAx val="20653996"/>
        <c:crosses val="autoZero"/>
        <c:auto val="1"/>
        <c:lblOffset val="100"/>
        <c:tickLblSkip val="5"/>
        <c:tickMarkSkip val="5"/>
        <c:noMultiLvlLbl val="0"/>
      </c:catAx>
      <c:valAx>
        <c:axId val="20653996"/>
        <c:scaling>
          <c:orientation val="minMax"/>
        </c:scaling>
        <c:axPos val="l"/>
        <c:title>
          <c:tx>
            <c:rich>
              <a:bodyPr vert="horz" rot="0" anchor="ctr"/>
              <a:lstStyle/>
              <a:p>
                <a:pPr algn="ctr">
                  <a:defRPr/>
                </a:pPr>
                <a:r>
                  <a:rPr lang="en-US" cap="none" sz="1400" b="1" i="0" u="none" baseline="0"/>
                  <a:t>% of Nominal GDP</a:t>
                </a:r>
              </a:p>
            </c:rich>
          </c:tx>
          <c:layout>
            <c:manualLayout>
              <c:xMode val="factor"/>
              <c:yMode val="factor"/>
              <c:x val="0.0065"/>
              <c:y val="0.1505"/>
            </c:manualLayout>
          </c:layout>
          <c:overlay val="0"/>
          <c:spPr>
            <a:noFill/>
            <a:ln>
              <a:noFill/>
            </a:ln>
          </c:spPr>
        </c:title>
        <c:delete val="0"/>
        <c:numFmt formatCode="0%" sourceLinked="0"/>
        <c:majorTickMark val="out"/>
        <c:minorTickMark val="none"/>
        <c:tickLblPos val="nextTo"/>
        <c:txPr>
          <a:bodyPr/>
          <a:lstStyle/>
          <a:p>
            <a:pPr>
              <a:defRPr lang="en-US" cap="none" sz="1200" b="1" i="0" u="none" baseline="0"/>
            </a:pPr>
          </a:p>
        </c:txPr>
        <c:crossAx val="47034131"/>
        <c:crossesAt val="1"/>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5715000"/>
    <xdr:graphicFrame>
      <xdr:nvGraphicFramePr>
        <xdr:cNvPr id="1" name="Shape 1025"/>
        <xdr:cNvGraphicFramePr/>
      </xdr:nvGraphicFramePr>
      <xdr:xfrm>
        <a:off x="0" y="0"/>
        <a:ext cx="932497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5715000"/>
    <xdr:graphicFrame>
      <xdr:nvGraphicFramePr>
        <xdr:cNvPr id="1" name="Shape 1025"/>
        <xdr:cNvGraphicFramePr/>
      </xdr:nvGraphicFramePr>
      <xdr:xfrm>
        <a:off x="0" y="0"/>
        <a:ext cx="932497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5715000"/>
    <xdr:graphicFrame>
      <xdr:nvGraphicFramePr>
        <xdr:cNvPr id="1" name="Shape 1025"/>
        <xdr:cNvGraphicFramePr/>
      </xdr:nvGraphicFramePr>
      <xdr:xfrm>
        <a:off x="0" y="0"/>
        <a:ext cx="93249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dimension ref="A1:H52"/>
  <sheetViews>
    <sheetView workbookViewId="0" topLeftCell="A1">
      <selection activeCell="A53" sqref="A53"/>
    </sheetView>
  </sheetViews>
  <sheetFormatPr defaultColWidth="9.33203125" defaultRowHeight="10.5"/>
  <cols>
    <col min="1" max="1" width="3.83203125" style="52" customWidth="1"/>
    <col min="2" max="16384" width="9.33203125" style="52" customWidth="1"/>
  </cols>
  <sheetData>
    <row r="1" spans="1:3" ht="15.75">
      <c r="A1" s="51" t="s">
        <v>13</v>
      </c>
      <c r="B1" s="53"/>
      <c r="C1" s="53"/>
    </row>
    <row r="2" spans="1:3" ht="15.75">
      <c r="A2" s="54" t="s">
        <v>110</v>
      </c>
      <c r="B2" s="53"/>
      <c r="C2" s="53"/>
    </row>
    <row r="3" spans="1:3" ht="15">
      <c r="A3" s="53"/>
      <c r="B3" s="53"/>
      <c r="C3" s="53"/>
    </row>
    <row r="4" spans="1:3" ht="15">
      <c r="A4" s="55" t="s">
        <v>35</v>
      </c>
      <c r="B4" s="53"/>
      <c r="C4" s="53"/>
    </row>
    <row r="5" ht="15">
      <c r="A5" s="55" t="s">
        <v>63</v>
      </c>
    </row>
    <row r="6" ht="15">
      <c r="A6" s="55" t="s">
        <v>111</v>
      </c>
    </row>
    <row r="7" ht="15">
      <c r="A7" s="55" t="s">
        <v>112</v>
      </c>
    </row>
    <row r="8" spans="1:3" ht="15">
      <c r="A8" s="55"/>
      <c r="C8" s="55"/>
    </row>
    <row r="9" spans="1:8" ht="15">
      <c r="A9" s="55" t="s">
        <v>64</v>
      </c>
      <c r="B9" s="55"/>
      <c r="C9" s="55"/>
      <c r="D9" s="55"/>
      <c r="E9" s="55"/>
      <c r="F9" s="55"/>
      <c r="G9" s="55"/>
      <c r="H9" s="55"/>
    </row>
    <row r="10" spans="1:8" ht="15">
      <c r="A10" s="55" t="s">
        <v>106</v>
      </c>
      <c r="B10" s="55"/>
      <c r="C10" s="55"/>
      <c r="D10" s="55"/>
      <c r="E10" s="55"/>
      <c r="F10" s="55"/>
      <c r="G10" s="55"/>
      <c r="H10" s="55"/>
    </row>
    <row r="11" ht="15">
      <c r="A11" s="55" t="s">
        <v>105</v>
      </c>
    </row>
    <row r="12" spans="1:8" ht="15">
      <c r="A12" s="55"/>
      <c r="B12" s="55"/>
      <c r="C12" s="55"/>
      <c r="D12" s="55"/>
      <c r="E12" s="55"/>
      <c r="F12" s="55"/>
      <c r="G12" s="55"/>
      <c r="H12" s="55"/>
    </row>
    <row r="13" spans="1:8" ht="15">
      <c r="A13" s="55" t="s">
        <v>36</v>
      </c>
      <c r="B13" s="55"/>
      <c r="C13" s="55"/>
      <c r="D13" s="55"/>
      <c r="E13" s="55"/>
      <c r="F13" s="55"/>
      <c r="G13" s="55"/>
      <c r="H13" s="55"/>
    </row>
    <row r="14" spans="1:8" ht="15">
      <c r="A14" s="55" t="s">
        <v>90</v>
      </c>
      <c r="B14" s="55"/>
      <c r="C14" s="55"/>
      <c r="D14" s="55"/>
      <c r="E14" s="55"/>
      <c r="F14" s="55"/>
      <c r="G14" s="55"/>
      <c r="H14" s="55"/>
    </row>
    <row r="15" spans="1:8" ht="15">
      <c r="A15" s="55" t="s">
        <v>89</v>
      </c>
      <c r="B15" s="55"/>
      <c r="C15" s="55"/>
      <c r="D15" s="55"/>
      <c r="E15" s="55"/>
      <c r="F15" s="55"/>
      <c r="G15" s="55"/>
      <c r="H15" s="55"/>
    </row>
    <row r="16" spans="1:8" ht="15">
      <c r="A16" s="55" t="s">
        <v>92</v>
      </c>
      <c r="B16" s="55"/>
      <c r="C16" s="55"/>
      <c r="D16" s="55"/>
      <c r="E16" s="55"/>
      <c r="F16" s="55"/>
      <c r="G16" s="55"/>
      <c r="H16" s="55"/>
    </row>
    <row r="17" spans="1:8" ht="15">
      <c r="A17" s="55" t="s">
        <v>91</v>
      </c>
      <c r="B17" s="55"/>
      <c r="C17" s="55"/>
      <c r="D17" s="55"/>
      <c r="E17" s="55"/>
      <c r="F17" s="55"/>
      <c r="G17" s="55"/>
      <c r="H17" s="55"/>
    </row>
    <row r="18" spans="1:8" ht="15">
      <c r="A18" s="55" t="s">
        <v>93</v>
      </c>
      <c r="B18" s="55"/>
      <c r="C18" s="55"/>
      <c r="D18" s="55"/>
      <c r="E18" s="55"/>
      <c r="F18" s="55"/>
      <c r="G18" s="55"/>
      <c r="H18" s="55"/>
    </row>
    <row r="19" spans="1:8" ht="15">
      <c r="A19" s="55" t="s">
        <v>37</v>
      </c>
      <c r="B19" s="55"/>
      <c r="C19" s="55"/>
      <c r="D19" s="55"/>
      <c r="E19" s="55"/>
      <c r="F19" s="55"/>
      <c r="G19" s="55"/>
      <c r="H19" s="55"/>
    </row>
    <row r="20" spans="1:8" ht="15">
      <c r="A20" s="55"/>
      <c r="B20" s="55"/>
      <c r="C20" s="55"/>
      <c r="D20" s="55"/>
      <c r="E20" s="55"/>
      <c r="F20" s="55"/>
      <c r="G20" s="55"/>
      <c r="H20" s="55"/>
    </row>
    <row r="21" spans="1:8" ht="15">
      <c r="A21" s="55" t="s">
        <v>113</v>
      </c>
      <c r="B21" s="55"/>
      <c r="C21" s="55"/>
      <c r="D21" s="55"/>
      <c r="E21" s="55"/>
      <c r="F21" s="55"/>
      <c r="G21" s="55"/>
      <c r="H21" s="55"/>
    </row>
    <row r="22" ht="15">
      <c r="A22" s="55" t="s">
        <v>107</v>
      </c>
    </row>
    <row r="24" ht="15">
      <c r="A24" s="55" t="s">
        <v>118</v>
      </c>
    </row>
    <row r="25" ht="15">
      <c r="A25" s="55" t="s">
        <v>103</v>
      </c>
    </row>
    <row r="26" ht="15">
      <c r="A26" s="55" t="s">
        <v>102</v>
      </c>
    </row>
    <row r="27" ht="15">
      <c r="A27" s="55" t="s">
        <v>94</v>
      </c>
    </row>
    <row r="28" ht="15">
      <c r="A28" s="55" t="s">
        <v>95</v>
      </c>
    </row>
    <row r="29" ht="15">
      <c r="A29" s="55" t="s">
        <v>99</v>
      </c>
    </row>
    <row r="30" ht="15">
      <c r="A30" s="55" t="s">
        <v>100</v>
      </c>
    </row>
    <row r="31" ht="15">
      <c r="A31" s="55" t="s">
        <v>101</v>
      </c>
    </row>
    <row r="33" ht="15">
      <c r="A33" s="55" t="s">
        <v>104</v>
      </c>
    </row>
    <row r="34" ht="15">
      <c r="A34" s="55" t="s">
        <v>117</v>
      </c>
    </row>
    <row r="35" ht="15">
      <c r="A35" s="55" t="s">
        <v>114</v>
      </c>
    </row>
    <row r="36" ht="15">
      <c r="A36" s="55" t="s">
        <v>108</v>
      </c>
    </row>
    <row r="37" ht="15">
      <c r="A37" s="55"/>
    </row>
    <row r="38" ht="15">
      <c r="A38" s="55" t="s">
        <v>69</v>
      </c>
    </row>
    <row r="39" ht="15">
      <c r="A39" s="55" t="s">
        <v>115</v>
      </c>
    </row>
    <row r="40" ht="15">
      <c r="A40" s="55" t="s">
        <v>116</v>
      </c>
    </row>
    <row r="42" ht="15">
      <c r="A42" s="55" t="s">
        <v>119</v>
      </c>
    </row>
    <row r="43" ht="15">
      <c r="A43" s="55" t="s">
        <v>120</v>
      </c>
    </row>
    <row r="44" ht="15">
      <c r="A44" s="55" t="s">
        <v>121</v>
      </c>
    </row>
    <row r="46" ht="15">
      <c r="A46" s="55" t="s">
        <v>122</v>
      </c>
    </row>
    <row r="47" ht="15">
      <c r="A47" s="55" t="s">
        <v>38</v>
      </c>
    </row>
    <row r="48" ht="15">
      <c r="A48" s="55" t="s">
        <v>60</v>
      </c>
    </row>
    <row r="50" ht="15">
      <c r="A50" s="55" t="s">
        <v>61</v>
      </c>
    </row>
    <row r="51" ht="15">
      <c r="A51" s="55" t="s">
        <v>39</v>
      </c>
    </row>
    <row r="52" ht="15">
      <c r="A52" s="55" t="s">
        <v>123</v>
      </c>
    </row>
  </sheetData>
  <sheetProtection/>
  <printOptions/>
  <pageMargins left="0.5511811023622047" right="0.5511811023622047"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CU45"/>
  <sheetViews>
    <sheetView tabSelected="1" workbookViewId="0" topLeftCell="A1">
      <selection activeCell="B5" sqref="B5"/>
    </sheetView>
  </sheetViews>
  <sheetFormatPr defaultColWidth="9.33203125" defaultRowHeight="10.5"/>
  <cols>
    <col min="1" max="1" width="2.83203125" style="37" customWidth="1"/>
    <col min="2" max="2" width="52.83203125" style="37" customWidth="1"/>
    <col min="3" max="3" width="10.33203125" style="37" bestFit="1" customWidth="1"/>
    <col min="4" max="4" width="66.83203125" style="37" customWidth="1"/>
    <col min="5" max="5" width="3.83203125" style="37" customWidth="1"/>
    <col min="6" max="100" width="10.16015625" style="37" customWidth="1"/>
    <col min="101" max="16384" width="9.33203125" style="37" customWidth="1"/>
  </cols>
  <sheetData>
    <row r="1" spans="1:6" ht="12.75">
      <c r="A1" s="104" t="s">
        <v>124</v>
      </c>
      <c r="F1" s="38"/>
    </row>
    <row r="2" spans="1:6" ht="12">
      <c r="A2" s="36"/>
      <c r="B2" s="105" t="s">
        <v>14</v>
      </c>
      <c r="F2" s="39"/>
    </row>
    <row r="3" spans="1:6" ht="12">
      <c r="A3" s="36"/>
      <c r="B3" s="105" t="s">
        <v>62</v>
      </c>
      <c r="F3" s="40"/>
    </row>
    <row r="4" spans="1:6" ht="12">
      <c r="A4" s="36"/>
      <c r="B4" s="105" t="s">
        <v>40</v>
      </c>
      <c r="F4" s="40"/>
    </row>
    <row r="5" spans="1:6" ht="12">
      <c r="A5" s="36"/>
      <c r="B5" s="105"/>
      <c r="F5" s="40"/>
    </row>
    <row r="6" spans="1:6" ht="12">
      <c r="A6" s="36"/>
      <c r="B6" s="105" t="s">
        <v>15</v>
      </c>
      <c r="F6" s="38"/>
    </row>
    <row r="7" spans="1:6" ht="12">
      <c r="A7" s="36"/>
      <c r="B7" s="105" t="s">
        <v>29</v>
      </c>
      <c r="F7" s="38"/>
    </row>
    <row r="8" spans="1:2" ht="12">
      <c r="A8" s="36"/>
      <c r="B8" s="105" t="s">
        <v>16</v>
      </c>
    </row>
    <row r="9" spans="1:6" ht="12">
      <c r="A9" s="36"/>
      <c r="B9" s="105" t="s">
        <v>65</v>
      </c>
      <c r="F9" s="38"/>
    </row>
    <row r="10" spans="1:6" ht="12">
      <c r="A10" s="36"/>
      <c r="B10" s="105" t="s">
        <v>66</v>
      </c>
      <c r="F10" s="38"/>
    </row>
    <row r="12" spans="1:8" ht="12">
      <c r="A12" s="106" t="s">
        <v>46</v>
      </c>
      <c r="B12" s="107"/>
      <c r="C12" s="108"/>
      <c r="D12" s="109" t="s">
        <v>44</v>
      </c>
      <c r="E12" s="41"/>
      <c r="G12" s="38"/>
      <c r="H12" s="38"/>
    </row>
    <row r="13" spans="1:5" ht="24">
      <c r="A13" s="110"/>
      <c r="B13" s="111" t="s">
        <v>6</v>
      </c>
      <c r="C13" s="112">
        <v>0.0865</v>
      </c>
      <c r="D13" s="113" t="s">
        <v>74</v>
      </c>
      <c r="E13" s="42"/>
    </row>
    <row r="14" spans="1:6" ht="12">
      <c r="A14" s="114"/>
      <c r="B14" s="111"/>
      <c r="C14" s="115"/>
      <c r="D14" s="116"/>
      <c r="E14" s="42"/>
      <c r="F14" s="38"/>
    </row>
    <row r="15" spans="1:13" ht="12">
      <c r="A15" s="106" t="s">
        <v>45</v>
      </c>
      <c r="B15" s="107"/>
      <c r="C15" s="108"/>
      <c r="D15" s="109" t="s">
        <v>44</v>
      </c>
      <c r="E15" s="41"/>
      <c r="G15" s="38"/>
      <c r="H15" s="38"/>
      <c r="M15" s="42"/>
    </row>
    <row r="16" spans="1:8" ht="12">
      <c r="A16" s="117"/>
      <c r="B16" s="111" t="s">
        <v>7</v>
      </c>
      <c r="C16" s="118">
        <v>0.24</v>
      </c>
      <c r="D16" s="113" t="s">
        <v>75</v>
      </c>
      <c r="E16" s="41"/>
      <c r="G16" s="38"/>
      <c r="H16" s="38"/>
    </row>
    <row r="17" spans="1:8" ht="12">
      <c r="A17" s="114"/>
      <c r="B17" s="111"/>
      <c r="C17" s="115"/>
      <c r="D17" s="116"/>
      <c r="E17" s="42"/>
      <c r="G17" s="38"/>
      <c r="H17" s="38"/>
    </row>
    <row r="18" spans="1:13" ht="12">
      <c r="A18" s="106" t="s">
        <v>68</v>
      </c>
      <c r="B18" s="107"/>
      <c r="C18" s="108"/>
      <c r="D18" s="109" t="s">
        <v>128</v>
      </c>
      <c r="E18" s="41"/>
      <c r="G18" s="38"/>
      <c r="H18" s="38"/>
      <c r="M18" s="42"/>
    </row>
    <row r="19" spans="1:8" ht="12">
      <c r="A19" s="114"/>
      <c r="B19" s="111" t="s">
        <v>34</v>
      </c>
      <c r="C19" s="119">
        <v>12.973</v>
      </c>
      <c r="D19" s="116" t="s">
        <v>67</v>
      </c>
      <c r="E19" s="42"/>
      <c r="G19" s="38"/>
      <c r="H19" s="38"/>
    </row>
    <row r="20" spans="1:5" ht="12">
      <c r="A20" s="110"/>
      <c r="B20" s="120"/>
      <c r="C20" s="121"/>
      <c r="D20" s="122"/>
      <c r="E20" s="42"/>
    </row>
    <row r="21" spans="1:5" ht="24">
      <c r="A21" s="106" t="s">
        <v>30</v>
      </c>
      <c r="B21" s="123"/>
      <c r="C21" s="124"/>
      <c r="D21" s="109" t="s">
        <v>33</v>
      </c>
      <c r="E21" s="43"/>
    </row>
    <row r="22" spans="1:5" ht="24">
      <c r="A22" s="110"/>
      <c r="B22" s="111" t="s">
        <v>21</v>
      </c>
      <c r="C22" s="125">
        <v>40</v>
      </c>
      <c r="D22" s="113" t="s">
        <v>31</v>
      </c>
      <c r="E22" s="42"/>
    </row>
    <row r="23" spans="1:5" ht="12">
      <c r="A23" s="110"/>
      <c r="B23" s="111"/>
      <c r="C23" s="126"/>
      <c r="D23" s="113"/>
      <c r="E23" s="42"/>
    </row>
    <row r="24" spans="1:5" ht="24">
      <c r="A24" s="110"/>
      <c r="B24" s="111" t="s">
        <v>22</v>
      </c>
      <c r="C24" s="126">
        <v>2021</v>
      </c>
      <c r="D24" s="113" t="s">
        <v>32</v>
      </c>
      <c r="E24" s="42"/>
    </row>
    <row r="25" spans="1:5" ht="12">
      <c r="A25" s="110"/>
      <c r="B25" s="120"/>
      <c r="C25" s="121"/>
      <c r="D25" s="122"/>
      <c r="E25" s="43"/>
    </row>
    <row r="26" spans="1:15" ht="48">
      <c r="A26" s="106" t="s">
        <v>72</v>
      </c>
      <c r="B26" s="127"/>
      <c r="C26" s="124"/>
      <c r="D26" s="109" t="s">
        <v>109</v>
      </c>
      <c r="E26" s="45"/>
      <c r="F26" s="131">
        <v>2008</v>
      </c>
      <c r="G26" s="131">
        <f>F$26+1</f>
        <v>2009</v>
      </c>
      <c r="H26" s="131">
        <f>G$26+1</f>
        <v>2010</v>
      </c>
      <c r="I26" s="131">
        <f>H$26+1</f>
        <v>2011</v>
      </c>
      <c r="J26" s="131">
        <f>I$26+1</f>
        <v>2012</v>
      </c>
      <c r="K26" s="132"/>
      <c r="L26" s="133"/>
      <c r="M26" s="46"/>
      <c r="N26" s="46"/>
      <c r="O26" s="47"/>
    </row>
    <row r="27" spans="1:15" ht="24">
      <c r="A27" s="110"/>
      <c r="B27" s="120" t="s">
        <v>77</v>
      </c>
      <c r="C27" s="128"/>
      <c r="D27" s="113" t="s">
        <v>73</v>
      </c>
      <c r="E27" s="44"/>
      <c r="F27" s="134">
        <v>2.103</v>
      </c>
      <c r="G27" s="134"/>
      <c r="H27" s="134"/>
      <c r="I27" s="134"/>
      <c r="J27" s="134"/>
      <c r="K27" s="134"/>
      <c r="L27" s="135"/>
      <c r="M27" s="48"/>
      <c r="N27" s="48"/>
      <c r="O27" s="47"/>
    </row>
    <row r="28" spans="1:15" ht="12">
      <c r="A28" s="110"/>
      <c r="B28" s="120"/>
      <c r="C28" s="128"/>
      <c r="D28" s="113"/>
      <c r="E28" s="44"/>
      <c r="F28" s="134"/>
      <c r="G28" s="134"/>
      <c r="H28" s="134"/>
      <c r="I28" s="134"/>
      <c r="J28" s="134"/>
      <c r="K28" s="134"/>
      <c r="L28" s="135"/>
      <c r="M28" s="48"/>
      <c r="N28" s="48"/>
      <c r="O28" s="47"/>
    </row>
    <row r="29" spans="1:15" ht="24">
      <c r="A29" s="110"/>
      <c r="B29" s="120" t="s">
        <v>96</v>
      </c>
      <c r="C29" s="128"/>
      <c r="D29" s="113" t="s">
        <v>97</v>
      </c>
      <c r="E29" s="44"/>
      <c r="F29" s="134">
        <v>-0.343</v>
      </c>
      <c r="G29" s="134">
        <v>1.341</v>
      </c>
      <c r="H29" s="134">
        <v>1.684</v>
      </c>
      <c r="I29" s="134">
        <v>2.006</v>
      </c>
      <c r="J29" s="134">
        <v>2.334</v>
      </c>
      <c r="K29" s="134"/>
      <c r="L29" s="135"/>
      <c r="M29" s="48"/>
      <c r="N29" s="48"/>
      <c r="O29" s="47"/>
    </row>
    <row r="30" spans="1:15" ht="12">
      <c r="A30" s="110"/>
      <c r="B30" s="120"/>
      <c r="C30" s="128"/>
      <c r="D30" s="113"/>
      <c r="E30" s="44"/>
      <c r="F30" s="134"/>
      <c r="G30" s="134"/>
      <c r="H30" s="134"/>
      <c r="I30" s="134"/>
      <c r="J30" s="134"/>
      <c r="K30" s="134"/>
      <c r="L30" s="135"/>
      <c r="M30" s="48"/>
      <c r="N30" s="48"/>
      <c r="O30" s="47"/>
    </row>
    <row r="31" spans="1:15" ht="24">
      <c r="A31" s="110"/>
      <c r="B31" s="120" t="s">
        <v>70</v>
      </c>
      <c r="C31" s="128"/>
      <c r="D31" s="113" t="s">
        <v>98</v>
      </c>
      <c r="E31" s="44"/>
      <c r="F31" s="134">
        <v>0.272</v>
      </c>
      <c r="G31" s="134">
        <v>0.323</v>
      </c>
      <c r="H31" s="134">
        <v>0.404</v>
      </c>
      <c r="I31" s="134">
        <v>0.48</v>
      </c>
      <c r="J31" s="134">
        <v>0.56</v>
      </c>
      <c r="K31" s="134"/>
      <c r="L31" s="135"/>
      <c r="M31" s="48"/>
      <c r="N31" s="48"/>
      <c r="O31" s="47"/>
    </row>
    <row r="32" spans="1:15" ht="12">
      <c r="A32" s="110"/>
      <c r="B32" s="120"/>
      <c r="C32" s="128"/>
      <c r="D32" s="113"/>
      <c r="E32" s="44"/>
      <c r="F32" s="136"/>
      <c r="G32" s="136"/>
      <c r="H32" s="136"/>
      <c r="I32" s="135"/>
      <c r="J32" s="135"/>
      <c r="K32" s="135"/>
      <c r="L32" s="135"/>
      <c r="M32" s="48"/>
      <c r="N32" s="48"/>
      <c r="O32" s="47"/>
    </row>
    <row r="33" spans="1:15" ht="12">
      <c r="A33" s="106" t="s">
        <v>20</v>
      </c>
      <c r="B33" s="123"/>
      <c r="C33" s="124"/>
      <c r="D33" s="129" t="s">
        <v>19</v>
      </c>
      <c r="E33" s="49"/>
      <c r="F33" s="131">
        <f>F$26</f>
        <v>2008</v>
      </c>
      <c r="G33" s="131">
        <f>F$33+1</f>
        <v>2009</v>
      </c>
      <c r="H33" s="131">
        <f aca="true" t="shared" si="0" ref="H33:N33">G$33+1</f>
        <v>2010</v>
      </c>
      <c r="I33" s="131">
        <f t="shared" si="0"/>
        <v>2011</v>
      </c>
      <c r="J33" s="131">
        <f t="shared" si="0"/>
        <v>2012</v>
      </c>
      <c r="K33" s="131">
        <f t="shared" si="0"/>
        <v>2013</v>
      </c>
      <c r="L33" s="131">
        <f t="shared" si="0"/>
        <v>2014</v>
      </c>
      <c r="M33" s="131">
        <f t="shared" si="0"/>
        <v>2015</v>
      </c>
      <c r="N33" s="131">
        <f t="shared" si="0"/>
        <v>2016</v>
      </c>
      <c r="O33" s="131">
        <f>N$33+1</f>
        <v>2017</v>
      </c>
    </row>
    <row r="34" spans="1:15" ht="24">
      <c r="A34" s="110"/>
      <c r="B34" s="120" t="s">
        <v>20</v>
      </c>
      <c r="C34" s="128"/>
      <c r="D34" s="113" t="s">
        <v>78</v>
      </c>
      <c r="E34" s="44"/>
      <c r="F34" s="137">
        <v>0</v>
      </c>
      <c r="G34" s="137">
        <v>0</v>
      </c>
      <c r="H34" s="137">
        <v>0</v>
      </c>
      <c r="I34" s="137">
        <v>0</v>
      </c>
      <c r="J34" s="137">
        <v>0</v>
      </c>
      <c r="K34" s="137">
        <v>0</v>
      </c>
      <c r="L34" s="138">
        <v>0</v>
      </c>
      <c r="M34" s="138">
        <v>0</v>
      </c>
      <c r="N34" s="138">
        <v>0</v>
      </c>
      <c r="O34" s="138">
        <v>0</v>
      </c>
    </row>
    <row r="35" spans="1:99" ht="12">
      <c r="A35" s="105"/>
      <c r="B35" s="105"/>
      <c r="C35" s="105"/>
      <c r="D35" s="105"/>
      <c r="E35" s="47"/>
      <c r="F35" s="139"/>
      <c r="G35" s="139"/>
      <c r="H35" s="139"/>
      <c r="I35" s="139"/>
      <c r="J35" s="139"/>
      <c r="K35" s="139"/>
      <c r="L35" s="139"/>
      <c r="M35" s="139"/>
      <c r="N35" s="139"/>
      <c r="O35" s="132"/>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row>
    <row r="36" spans="1:99" ht="12">
      <c r="A36" s="106" t="s">
        <v>81</v>
      </c>
      <c r="B36" s="123"/>
      <c r="C36" s="123"/>
      <c r="D36" s="130" t="s">
        <v>79</v>
      </c>
      <c r="E36" s="49"/>
      <c r="F36" s="131">
        <f>F$26</f>
        <v>2008</v>
      </c>
      <c r="G36" s="131">
        <f>F$36+1</f>
        <v>2009</v>
      </c>
      <c r="H36" s="131">
        <f aca="true" t="shared" si="1" ref="H36:BS36">G$36+1</f>
        <v>2010</v>
      </c>
      <c r="I36" s="131">
        <f t="shared" si="1"/>
        <v>2011</v>
      </c>
      <c r="J36" s="131">
        <f t="shared" si="1"/>
        <v>2012</v>
      </c>
      <c r="K36" s="131">
        <f t="shared" si="1"/>
        <v>2013</v>
      </c>
      <c r="L36" s="131">
        <f t="shared" si="1"/>
        <v>2014</v>
      </c>
      <c r="M36" s="131">
        <f t="shared" si="1"/>
        <v>2015</v>
      </c>
      <c r="N36" s="131">
        <f t="shared" si="1"/>
        <v>2016</v>
      </c>
      <c r="O36" s="131">
        <f t="shared" si="1"/>
        <v>2017</v>
      </c>
      <c r="P36" s="131">
        <f t="shared" si="1"/>
        <v>2018</v>
      </c>
      <c r="Q36" s="131">
        <f t="shared" si="1"/>
        <v>2019</v>
      </c>
      <c r="R36" s="131">
        <f t="shared" si="1"/>
        <v>2020</v>
      </c>
      <c r="S36" s="131">
        <f t="shared" si="1"/>
        <v>2021</v>
      </c>
      <c r="T36" s="131">
        <f t="shared" si="1"/>
        <v>2022</v>
      </c>
      <c r="U36" s="131">
        <f t="shared" si="1"/>
        <v>2023</v>
      </c>
      <c r="V36" s="131">
        <f t="shared" si="1"/>
        <v>2024</v>
      </c>
      <c r="W36" s="131">
        <f t="shared" si="1"/>
        <v>2025</v>
      </c>
      <c r="X36" s="131">
        <f t="shared" si="1"/>
        <v>2026</v>
      </c>
      <c r="Y36" s="131">
        <f t="shared" si="1"/>
        <v>2027</v>
      </c>
      <c r="Z36" s="131">
        <f t="shared" si="1"/>
        <v>2028</v>
      </c>
      <c r="AA36" s="131">
        <f t="shared" si="1"/>
        <v>2029</v>
      </c>
      <c r="AB36" s="131">
        <f t="shared" si="1"/>
        <v>2030</v>
      </c>
      <c r="AC36" s="131">
        <f t="shared" si="1"/>
        <v>2031</v>
      </c>
      <c r="AD36" s="131">
        <f t="shared" si="1"/>
        <v>2032</v>
      </c>
      <c r="AE36" s="131">
        <f t="shared" si="1"/>
        <v>2033</v>
      </c>
      <c r="AF36" s="131">
        <f t="shared" si="1"/>
        <v>2034</v>
      </c>
      <c r="AG36" s="131">
        <f t="shared" si="1"/>
        <v>2035</v>
      </c>
      <c r="AH36" s="131">
        <f t="shared" si="1"/>
        <v>2036</v>
      </c>
      <c r="AI36" s="131">
        <f t="shared" si="1"/>
        <v>2037</v>
      </c>
      <c r="AJ36" s="131">
        <f t="shared" si="1"/>
        <v>2038</v>
      </c>
      <c r="AK36" s="131">
        <f t="shared" si="1"/>
        <v>2039</v>
      </c>
      <c r="AL36" s="131">
        <f t="shared" si="1"/>
        <v>2040</v>
      </c>
      <c r="AM36" s="131">
        <f t="shared" si="1"/>
        <v>2041</v>
      </c>
      <c r="AN36" s="131">
        <f t="shared" si="1"/>
        <v>2042</v>
      </c>
      <c r="AO36" s="131">
        <f t="shared" si="1"/>
        <v>2043</v>
      </c>
      <c r="AP36" s="131">
        <f t="shared" si="1"/>
        <v>2044</v>
      </c>
      <c r="AQ36" s="131">
        <f t="shared" si="1"/>
        <v>2045</v>
      </c>
      <c r="AR36" s="131">
        <f t="shared" si="1"/>
        <v>2046</v>
      </c>
      <c r="AS36" s="131">
        <f t="shared" si="1"/>
        <v>2047</v>
      </c>
      <c r="AT36" s="131">
        <f t="shared" si="1"/>
        <v>2048</v>
      </c>
      <c r="AU36" s="131">
        <f t="shared" si="1"/>
        <v>2049</v>
      </c>
      <c r="AV36" s="131">
        <f t="shared" si="1"/>
        <v>2050</v>
      </c>
      <c r="AW36" s="131">
        <f t="shared" si="1"/>
        <v>2051</v>
      </c>
      <c r="AX36" s="131">
        <f t="shared" si="1"/>
        <v>2052</v>
      </c>
      <c r="AY36" s="131">
        <f t="shared" si="1"/>
        <v>2053</v>
      </c>
      <c r="AZ36" s="131">
        <f t="shared" si="1"/>
        <v>2054</v>
      </c>
      <c r="BA36" s="131">
        <f t="shared" si="1"/>
        <v>2055</v>
      </c>
      <c r="BB36" s="131">
        <f t="shared" si="1"/>
        <v>2056</v>
      </c>
      <c r="BC36" s="131">
        <f t="shared" si="1"/>
        <v>2057</v>
      </c>
      <c r="BD36" s="131">
        <f t="shared" si="1"/>
        <v>2058</v>
      </c>
      <c r="BE36" s="131">
        <f t="shared" si="1"/>
        <v>2059</v>
      </c>
      <c r="BF36" s="131">
        <f t="shared" si="1"/>
        <v>2060</v>
      </c>
      <c r="BG36" s="131">
        <f t="shared" si="1"/>
        <v>2061</v>
      </c>
      <c r="BH36" s="131">
        <f t="shared" si="1"/>
        <v>2062</v>
      </c>
      <c r="BI36" s="131">
        <f t="shared" si="1"/>
        <v>2063</v>
      </c>
      <c r="BJ36" s="131">
        <f t="shared" si="1"/>
        <v>2064</v>
      </c>
      <c r="BK36" s="131">
        <f t="shared" si="1"/>
        <v>2065</v>
      </c>
      <c r="BL36" s="131">
        <f t="shared" si="1"/>
        <v>2066</v>
      </c>
      <c r="BM36" s="131">
        <f t="shared" si="1"/>
        <v>2067</v>
      </c>
      <c r="BN36" s="131">
        <f t="shared" si="1"/>
        <v>2068</v>
      </c>
      <c r="BO36" s="131">
        <f t="shared" si="1"/>
        <v>2069</v>
      </c>
      <c r="BP36" s="131">
        <f t="shared" si="1"/>
        <v>2070</v>
      </c>
      <c r="BQ36" s="131">
        <f t="shared" si="1"/>
        <v>2071</v>
      </c>
      <c r="BR36" s="131">
        <f t="shared" si="1"/>
        <v>2072</v>
      </c>
      <c r="BS36" s="131">
        <f t="shared" si="1"/>
        <v>2073</v>
      </c>
      <c r="BT36" s="131">
        <f aca="true" t="shared" si="2" ref="BT36:CU36">BS$36+1</f>
        <v>2074</v>
      </c>
      <c r="BU36" s="131">
        <f t="shared" si="2"/>
        <v>2075</v>
      </c>
      <c r="BV36" s="131">
        <f t="shared" si="2"/>
        <v>2076</v>
      </c>
      <c r="BW36" s="131">
        <f t="shared" si="2"/>
        <v>2077</v>
      </c>
      <c r="BX36" s="131">
        <f t="shared" si="2"/>
        <v>2078</v>
      </c>
      <c r="BY36" s="131">
        <f t="shared" si="2"/>
        <v>2079</v>
      </c>
      <c r="BZ36" s="131">
        <f t="shared" si="2"/>
        <v>2080</v>
      </c>
      <c r="CA36" s="131">
        <f t="shared" si="2"/>
        <v>2081</v>
      </c>
      <c r="CB36" s="131">
        <f t="shared" si="2"/>
        <v>2082</v>
      </c>
      <c r="CC36" s="131">
        <f t="shared" si="2"/>
        <v>2083</v>
      </c>
      <c r="CD36" s="131">
        <f t="shared" si="2"/>
        <v>2084</v>
      </c>
      <c r="CE36" s="131">
        <f t="shared" si="2"/>
        <v>2085</v>
      </c>
      <c r="CF36" s="131">
        <f t="shared" si="2"/>
        <v>2086</v>
      </c>
      <c r="CG36" s="131">
        <f t="shared" si="2"/>
        <v>2087</v>
      </c>
      <c r="CH36" s="131">
        <f t="shared" si="2"/>
        <v>2088</v>
      </c>
      <c r="CI36" s="131">
        <f t="shared" si="2"/>
        <v>2089</v>
      </c>
      <c r="CJ36" s="131">
        <f t="shared" si="2"/>
        <v>2090</v>
      </c>
      <c r="CK36" s="131">
        <f t="shared" si="2"/>
        <v>2091</v>
      </c>
      <c r="CL36" s="131">
        <f t="shared" si="2"/>
        <v>2092</v>
      </c>
      <c r="CM36" s="131">
        <f t="shared" si="2"/>
        <v>2093</v>
      </c>
      <c r="CN36" s="131">
        <f t="shared" si="2"/>
        <v>2094</v>
      </c>
      <c r="CO36" s="131">
        <f t="shared" si="2"/>
        <v>2095</v>
      </c>
      <c r="CP36" s="131">
        <f t="shared" si="2"/>
        <v>2096</v>
      </c>
      <c r="CQ36" s="131">
        <f t="shared" si="2"/>
        <v>2097</v>
      </c>
      <c r="CR36" s="131">
        <f t="shared" si="2"/>
        <v>2098</v>
      </c>
      <c r="CS36" s="131">
        <f t="shared" si="2"/>
        <v>2099</v>
      </c>
      <c r="CT36" s="131">
        <f t="shared" si="2"/>
        <v>2100</v>
      </c>
      <c r="CU36" s="131">
        <f t="shared" si="2"/>
        <v>2101</v>
      </c>
    </row>
    <row r="37" spans="1:99" ht="24">
      <c r="A37" s="105"/>
      <c r="B37" s="122" t="s">
        <v>83</v>
      </c>
      <c r="C37" s="122"/>
      <c r="D37" s="113" t="s">
        <v>80</v>
      </c>
      <c r="E37" s="61"/>
      <c r="F37" s="140">
        <v>180.13729947841964</v>
      </c>
      <c r="G37" s="140">
        <v>185.47844742894137</v>
      </c>
      <c r="H37" s="140">
        <v>192.12456517103766</v>
      </c>
      <c r="I37" s="140">
        <v>201.8021315766172</v>
      </c>
      <c r="J37" s="140">
        <v>211.80025867108128</v>
      </c>
      <c r="K37" s="140">
        <v>220.15906794570418</v>
      </c>
      <c r="L37" s="140">
        <v>228.5291391564918</v>
      </c>
      <c r="M37" s="140">
        <v>238.45013137352427</v>
      </c>
      <c r="N37" s="140">
        <v>249.89121672260256</v>
      </c>
      <c r="O37" s="140">
        <v>261.7796541849335</v>
      </c>
      <c r="P37" s="140">
        <v>273.6613937042844</v>
      </c>
      <c r="Q37" s="140">
        <v>285.8011261626322</v>
      </c>
      <c r="R37" s="140">
        <v>298.2485242120956</v>
      </c>
      <c r="S37" s="140">
        <v>311.0214680132489</v>
      </c>
      <c r="T37" s="140">
        <v>324.2372830490244</v>
      </c>
      <c r="U37" s="140">
        <v>337.555497979386</v>
      </c>
      <c r="V37" s="140">
        <v>351.1857905721116</v>
      </c>
      <c r="W37" s="140">
        <v>365.28202947363445</v>
      </c>
      <c r="X37" s="140">
        <v>379.7110543712524</v>
      </c>
      <c r="Y37" s="140">
        <v>394.5584373591565</v>
      </c>
      <c r="Z37" s="140">
        <v>409.94136363913066</v>
      </c>
      <c r="AA37" s="140">
        <v>426.00916846724834</v>
      </c>
      <c r="AB37" s="140">
        <v>442.9061594145671</v>
      </c>
      <c r="AC37" s="140">
        <v>460.4907342044727</v>
      </c>
      <c r="AD37" s="140">
        <v>478.76390509511384</v>
      </c>
      <c r="AE37" s="140">
        <v>497.632769773684</v>
      </c>
      <c r="AF37" s="140">
        <v>517.1083715760755</v>
      </c>
      <c r="AG37" s="140">
        <v>537.3602561457096</v>
      </c>
      <c r="AH37" s="140">
        <v>558.1772039241075</v>
      </c>
      <c r="AI37" s="140">
        <v>579.8325536207084</v>
      </c>
      <c r="AJ37" s="140">
        <v>602.4683319460444</v>
      </c>
      <c r="AK37" s="140">
        <v>626.1492776239294</v>
      </c>
      <c r="AL37" s="140">
        <v>650.9699918900035</v>
      </c>
      <c r="AM37" s="140">
        <v>676.9670953415865</v>
      </c>
      <c r="AN37" s="140">
        <v>703.8829973814923</v>
      </c>
      <c r="AO37" s="140">
        <v>731.638638077912</v>
      </c>
      <c r="AP37" s="140">
        <v>760.1475579158658</v>
      </c>
      <c r="AQ37" s="140">
        <v>789.4733721406633</v>
      </c>
      <c r="AR37" s="140">
        <v>819.6703791947937</v>
      </c>
      <c r="AS37" s="140">
        <v>850.7700060104883</v>
      </c>
      <c r="AT37" s="140">
        <v>882.4672589821622</v>
      </c>
      <c r="AU37" s="140">
        <v>915.2457801422111</v>
      </c>
      <c r="AV37" s="140">
        <v>949.199550536577</v>
      </c>
      <c r="AW37" s="140">
        <v>984.2912970970939</v>
      </c>
      <c r="AX37" s="140">
        <v>1020.7341030345234</v>
      </c>
      <c r="AY37" s="140">
        <v>1057.9625457984512</v>
      </c>
      <c r="AZ37" s="140">
        <v>1096.1837044775339</v>
      </c>
      <c r="BA37" s="140">
        <v>1135.182021709973</v>
      </c>
      <c r="BB37" s="140">
        <v>1175.2410728169145</v>
      </c>
      <c r="BC37" s="140">
        <v>1217.1631794383934</v>
      </c>
      <c r="BD37" s="140">
        <v>1260.6736972939857</v>
      </c>
      <c r="BE37" s="140">
        <v>1306.1446774589936</v>
      </c>
      <c r="BF37" s="140">
        <v>1353.0695463987545</v>
      </c>
      <c r="BG37" s="140">
        <v>1402.0046887242647</v>
      </c>
      <c r="BH37" s="140">
        <v>1453.1995572548253</v>
      </c>
      <c r="BI37" s="140">
        <v>1506.167336675327</v>
      </c>
      <c r="BJ37" s="140">
        <v>1561.2442713890157</v>
      </c>
      <c r="BK37" s="140">
        <v>1617.6681588741978</v>
      </c>
      <c r="BL37" s="140">
        <v>1676.3006330688092</v>
      </c>
      <c r="BM37" s="140">
        <v>1737.7311219567976</v>
      </c>
      <c r="BN37" s="140">
        <v>1801.1264674148144</v>
      </c>
      <c r="BO37" s="140">
        <v>1866.0863853908688</v>
      </c>
      <c r="BP37" s="140">
        <v>1933.419258710859</v>
      </c>
      <c r="BQ37" s="140">
        <v>2002.451120733297</v>
      </c>
      <c r="BR37" s="140">
        <v>2072.7083283711268</v>
      </c>
      <c r="BS37" s="140">
        <v>2145.312195109244</v>
      </c>
      <c r="BT37" s="140">
        <v>2220.5745070560547</v>
      </c>
      <c r="BU37" s="140">
        <v>2298.6927113431607</v>
      </c>
      <c r="BV37" s="140">
        <v>2379.7934545924654</v>
      </c>
      <c r="BW37" s="140">
        <v>2463.929297572635</v>
      </c>
      <c r="BX37" s="140">
        <v>2551.170493304743</v>
      </c>
      <c r="BY37" s="140">
        <v>2641.5726593578997</v>
      </c>
      <c r="BZ37" s="140">
        <v>2735.222149534652</v>
      </c>
      <c r="CA37" s="140">
        <v>2832.2820253408026</v>
      </c>
      <c r="CB37" s="140">
        <v>2932.8348159548655</v>
      </c>
      <c r="CC37" s="140">
        <v>3036.8407812488967</v>
      </c>
      <c r="CD37" s="140">
        <v>3144.5718037536035</v>
      </c>
      <c r="CE37" s="140">
        <v>3256.13769568557</v>
      </c>
      <c r="CF37" s="140">
        <v>3371.6371880378033</v>
      </c>
      <c r="CG37" s="140">
        <v>3491.219177496991</v>
      </c>
      <c r="CH37" s="140">
        <v>3615.037976901793</v>
      </c>
      <c r="CI37" s="140">
        <v>3743.301082088058</v>
      </c>
      <c r="CJ37" s="140">
        <v>3876.0567816462926</v>
      </c>
      <c r="CK37" s="140">
        <v>4013.53803898343</v>
      </c>
      <c r="CL37" s="140">
        <v>4155.966703250891</v>
      </c>
      <c r="CM37" s="140">
        <v>4303.420004472805</v>
      </c>
      <c r="CN37" s="140">
        <v>4456.1985877887155</v>
      </c>
      <c r="CO37" s="140">
        <v>4614.370180361638</v>
      </c>
      <c r="CP37" s="140">
        <v>4778.316218195293</v>
      </c>
      <c r="CQ37" s="140">
        <v>4948.025393968587</v>
      </c>
      <c r="CR37" s="140">
        <v>5123.770852596649</v>
      </c>
      <c r="CS37" s="140">
        <v>5305.778511261762</v>
      </c>
      <c r="CT37" s="140">
        <v>5493.98048961365</v>
      </c>
      <c r="CU37" s="140">
        <v>5688.572377993443</v>
      </c>
    </row>
    <row r="38" spans="1:99" ht="12">
      <c r="A38" s="105"/>
      <c r="B38" s="122"/>
      <c r="C38" s="122"/>
      <c r="D38" s="113"/>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row>
    <row r="39" spans="1:99" ht="11.25" customHeight="1">
      <c r="A39" s="105"/>
      <c r="B39" s="122" t="s">
        <v>85</v>
      </c>
      <c r="C39" s="122"/>
      <c r="D39" s="113" t="s">
        <v>86</v>
      </c>
      <c r="E39" s="62"/>
      <c r="F39" s="141">
        <v>5.964</v>
      </c>
      <c r="G39" s="141">
        <v>6.512</v>
      </c>
      <c r="H39" s="141">
        <v>6.9711</v>
      </c>
      <c r="I39" s="141">
        <v>7.367</v>
      </c>
      <c r="J39" s="141">
        <v>7.881</v>
      </c>
      <c r="K39" s="141">
        <v>8.463508405224722</v>
      </c>
      <c r="L39" s="141">
        <v>9.04848027045817</v>
      </c>
      <c r="M39" s="141">
        <v>9.654089489505646</v>
      </c>
      <c r="N39" s="141">
        <v>10.276515690190607</v>
      </c>
      <c r="O39" s="141">
        <v>10.932867860394678</v>
      </c>
      <c r="P39" s="141">
        <v>11.61939295245327</v>
      </c>
      <c r="Q39" s="141">
        <v>12.354274958034006</v>
      </c>
      <c r="R39" s="141">
        <v>13.134436547691124</v>
      </c>
      <c r="S39" s="141">
        <v>14.036164701568973</v>
      </c>
      <c r="T39" s="141">
        <v>14.99372552568537</v>
      </c>
      <c r="U39" s="141">
        <v>16.00434605989798</v>
      </c>
      <c r="V39" s="141">
        <v>17.1029013032832</v>
      </c>
      <c r="W39" s="141">
        <v>18.264795414452003</v>
      </c>
      <c r="X39" s="141">
        <v>19.518671043978692</v>
      </c>
      <c r="Y39" s="141">
        <v>20.848888214572078</v>
      </c>
      <c r="Z39" s="141">
        <v>22.23314643804915</v>
      </c>
      <c r="AA39" s="141">
        <v>23.647431875435558</v>
      </c>
      <c r="AB39" s="141">
        <v>25.064139635101725</v>
      </c>
      <c r="AC39" s="141">
        <v>26.51737452235539</v>
      </c>
      <c r="AD39" s="141">
        <v>28.021342828115912</v>
      </c>
      <c r="AE39" s="141">
        <v>29.58776769689971</v>
      </c>
      <c r="AF39" s="141">
        <v>31.234180202650744</v>
      </c>
      <c r="AG39" s="141">
        <v>32.92254525368845</v>
      </c>
      <c r="AH39" s="141">
        <v>34.70766549367154</v>
      </c>
      <c r="AI39" s="141">
        <v>36.53080407901026</v>
      </c>
      <c r="AJ39" s="141">
        <v>38.33684940741179</v>
      </c>
      <c r="AK39" s="141">
        <v>40.1363455176582</v>
      </c>
      <c r="AL39" s="141">
        <v>41.933749459656866</v>
      </c>
      <c r="AM39" s="141">
        <v>43.7176101055806</v>
      </c>
      <c r="AN39" s="141">
        <v>45.551664453306145</v>
      </c>
      <c r="AO39" s="141">
        <v>47.40839574592564</v>
      </c>
      <c r="AP39" s="141">
        <v>49.3787492888889</v>
      </c>
      <c r="AQ39" s="141">
        <v>51.4350597706601</v>
      </c>
      <c r="AR39" s="141">
        <v>53.59546294937714</v>
      </c>
      <c r="AS39" s="141">
        <v>55.86631399340675</v>
      </c>
      <c r="AT39" s="141">
        <v>58.25524896357557</v>
      </c>
      <c r="AU39" s="141">
        <v>60.70510862499754</v>
      </c>
      <c r="AV39" s="141">
        <v>63.21634163365363</v>
      </c>
      <c r="AW39" s="141">
        <v>65.80247113281408</v>
      </c>
      <c r="AX39" s="141">
        <v>68.45212173008994</v>
      </c>
      <c r="AY39" s="141">
        <v>71.29442971471678</v>
      </c>
      <c r="AZ39" s="141">
        <v>74.31417955770046</v>
      </c>
      <c r="BA39" s="141">
        <v>77.55272397882838</v>
      </c>
      <c r="BB39" s="141">
        <v>80.97821898448116</v>
      </c>
      <c r="BC39" s="141">
        <v>84.43870720447549</v>
      </c>
      <c r="BD39" s="141">
        <v>87.99795213733175</v>
      </c>
      <c r="BE39" s="141">
        <v>91.60696222735513</v>
      </c>
      <c r="BF39" s="141">
        <v>95.34183998497855</v>
      </c>
      <c r="BG39" s="141">
        <v>99.14505140514068</v>
      </c>
      <c r="BH39" s="141">
        <v>102.97828001066767</v>
      </c>
      <c r="BI39" s="141">
        <v>106.950477749837</v>
      </c>
      <c r="BJ39" s="141">
        <v>110.99537858378602</v>
      </c>
      <c r="BK39" s="141">
        <v>115.32302019811496</v>
      </c>
      <c r="BL39" s="141">
        <v>119.73358209918408</v>
      </c>
      <c r="BM39" s="141">
        <v>124.13134176586556</v>
      </c>
      <c r="BN39" s="141">
        <v>128.72372028722583</v>
      </c>
      <c r="BO39" s="141">
        <v>133.61915116432357</v>
      </c>
      <c r="BP39" s="141">
        <v>138.6659478025636</v>
      </c>
      <c r="BQ39" s="141">
        <v>144.0475951266535</v>
      </c>
      <c r="BR39" s="141">
        <v>149.85207480290435</v>
      </c>
      <c r="BS39" s="141">
        <v>155.88998473460913</v>
      </c>
      <c r="BT39" s="141">
        <v>162.10910832339403</v>
      </c>
      <c r="BU39" s="141">
        <v>168.46903928367715</v>
      </c>
      <c r="BV39" s="141">
        <v>174.99492835335113</v>
      </c>
      <c r="BW39" s="141">
        <v>181.68291110045325</v>
      </c>
      <c r="BX39" s="141">
        <v>188.54806077742228</v>
      </c>
      <c r="BY39" s="141">
        <v>195.6046839857454</v>
      </c>
      <c r="BZ39" s="141">
        <v>202.85139502125475</v>
      </c>
      <c r="CA39" s="141">
        <v>210.3150274014335</v>
      </c>
      <c r="CB39" s="141">
        <v>218.00862171834024</v>
      </c>
      <c r="CC39" s="141">
        <v>225.9405049234344</v>
      </c>
      <c r="CD39" s="141">
        <v>234.12251509872422</v>
      </c>
      <c r="CE39" s="141">
        <v>242.5769004211762</v>
      </c>
      <c r="CF39" s="141">
        <v>251.3118572954901</v>
      </c>
      <c r="CG39" s="141">
        <v>260.3459668795194</v>
      </c>
      <c r="CH39" s="141">
        <v>269.6941931643263</v>
      </c>
      <c r="CI39" s="141">
        <v>279.3489067792482</v>
      </c>
      <c r="CJ39" s="141">
        <v>289.3529436341604</v>
      </c>
      <c r="CK39" s="141">
        <v>299.7054302257721</v>
      </c>
      <c r="CL39" s="141">
        <v>310.4100890987355</v>
      </c>
      <c r="CM39" s="141">
        <v>321.4845074287743</v>
      </c>
      <c r="CN39" s="141">
        <v>332.9258751926366</v>
      </c>
      <c r="CO39" s="141">
        <v>344.7296391680545</v>
      </c>
      <c r="CP39" s="141">
        <v>356.9333548952289</v>
      </c>
      <c r="CQ39" s="141">
        <v>369.52590502830236</v>
      </c>
      <c r="CR39" s="141">
        <v>382.5378802524626</v>
      </c>
      <c r="CS39" s="141">
        <v>395.9926096080263</v>
      </c>
      <c r="CT39" s="141">
        <v>409.9205662288889</v>
      </c>
      <c r="CU39" s="141">
        <v>424.32736930143784</v>
      </c>
    </row>
    <row r="40" spans="1:99" ht="12">
      <c r="A40" s="105"/>
      <c r="B40" s="122"/>
      <c r="C40" s="122"/>
      <c r="D40" s="113"/>
      <c r="E40" s="44"/>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row>
    <row r="41" spans="1:99" ht="22.5" customHeight="1">
      <c r="A41" s="106" t="s">
        <v>82</v>
      </c>
      <c r="B41" s="123"/>
      <c r="C41" s="124"/>
      <c r="D41" s="109" t="s">
        <v>84</v>
      </c>
      <c r="E41" s="44"/>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row>
    <row r="42" spans="1:99" ht="12">
      <c r="A42" s="110"/>
      <c r="B42" s="120" t="s">
        <v>24</v>
      </c>
      <c r="C42" s="128"/>
      <c r="D42" s="113" t="s">
        <v>125</v>
      </c>
      <c r="E42" s="44"/>
      <c r="F42" s="138">
        <f aca="true" t="shared" si="3" ref="F42:BQ42">F37-F39</f>
        <v>174.17329947841964</v>
      </c>
      <c r="G42" s="138">
        <f t="shared" si="3"/>
        <v>178.96644742894136</v>
      </c>
      <c r="H42" s="138">
        <f t="shared" si="3"/>
        <v>185.15346517103765</v>
      </c>
      <c r="I42" s="138">
        <f t="shared" si="3"/>
        <v>194.4351315766172</v>
      </c>
      <c r="J42" s="138">
        <f t="shared" si="3"/>
        <v>203.91925867108128</v>
      </c>
      <c r="K42" s="138">
        <f t="shared" si="3"/>
        <v>211.69555954047945</v>
      </c>
      <c r="L42" s="138">
        <f t="shared" si="3"/>
        <v>219.48065888603364</v>
      </c>
      <c r="M42" s="138">
        <f t="shared" si="3"/>
        <v>228.79604188401862</v>
      </c>
      <c r="N42" s="138">
        <f t="shared" si="3"/>
        <v>239.61470103241197</v>
      </c>
      <c r="O42" s="139">
        <f t="shared" si="3"/>
        <v>250.84678632453884</v>
      </c>
      <c r="P42" s="139">
        <f t="shared" si="3"/>
        <v>262.04200075183115</v>
      </c>
      <c r="Q42" s="139">
        <f t="shared" si="3"/>
        <v>273.4468512045982</v>
      </c>
      <c r="R42" s="139">
        <f t="shared" si="3"/>
        <v>285.1140876644045</v>
      </c>
      <c r="S42" s="139">
        <f t="shared" si="3"/>
        <v>296.98530331167996</v>
      </c>
      <c r="T42" s="139">
        <f t="shared" si="3"/>
        <v>309.24355752333906</v>
      </c>
      <c r="U42" s="139">
        <f t="shared" si="3"/>
        <v>321.55115191948806</v>
      </c>
      <c r="V42" s="139">
        <f t="shared" si="3"/>
        <v>334.0828892688284</v>
      </c>
      <c r="W42" s="139">
        <f t="shared" si="3"/>
        <v>347.01723405918244</v>
      </c>
      <c r="X42" s="139">
        <f t="shared" si="3"/>
        <v>360.19238332727366</v>
      </c>
      <c r="Y42" s="139">
        <f t="shared" si="3"/>
        <v>373.70954914458446</v>
      </c>
      <c r="Z42" s="139">
        <f t="shared" si="3"/>
        <v>387.7082172010815</v>
      </c>
      <c r="AA42" s="139">
        <f t="shared" si="3"/>
        <v>402.3617365918128</v>
      </c>
      <c r="AB42" s="139">
        <f t="shared" si="3"/>
        <v>417.84201977946543</v>
      </c>
      <c r="AC42" s="139">
        <f t="shared" si="3"/>
        <v>433.9733596821173</v>
      </c>
      <c r="AD42" s="139">
        <f t="shared" si="3"/>
        <v>450.74256226699794</v>
      </c>
      <c r="AE42" s="139">
        <f t="shared" si="3"/>
        <v>468.0450020767843</v>
      </c>
      <c r="AF42" s="139">
        <f t="shared" si="3"/>
        <v>485.8741913734247</v>
      </c>
      <c r="AG42" s="139">
        <f t="shared" si="3"/>
        <v>504.4377108920212</v>
      </c>
      <c r="AH42" s="139">
        <f t="shared" si="3"/>
        <v>523.4695384304359</v>
      </c>
      <c r="AI42" s="139">
        <f t="shared" si="3"/>
        <v>543.3017495416981</v>
      </c>
      <c r="AJ42" s="139">
        <f t="shared" si="3"/>
        <v>564.1314825386326</v>
      </c>
      <c r="AK42" s="139">
        <f t="shared" si="3"/>
        <v>586.0129321062711</v>
      </c>
      <c r="AL42" s="139">
        <f t="shared" si="3"/>
        <v>609.0362424303466</v>
      </c>
      <c r="AM42" s="139">
        <f t="shared" si="3"/>
        <v>633.249485236006</v>
      </c>
      <c r="AN42" s="139">
        <f t="shared" si="3"/>
        <v>658.3313329281862</v>
      </c>
      <c r="AO42" s="139">
        <f t="shared" si="3"/>
        <v>684.2302423319863</v>
      </c>
      <c r="AP42" s="139">
        <f t="shared" si="3"/>
        <v>710.7688086269769</v>
      </c>
      <c r="AQ42" s="139">
        <f t="shared" si="3"/>
        <v>738.0383123700032</v>
      </c>
      <c r="AR42" s="139">
        <f t="shared" si="3"/>
        <v>766.0749162454165</v>
      </c>
      <c r="AS42" s="139">
        <f t="shared" si="3"/>
        <v>794.9036920170815</v>
      </c>
      <c r="AT42" s="139">
        <f t="shared" si="3"/>
        <v>824.2120100185866</v>
      </c>
      <c r="AU42" s="139">
        <f t="shared" si="3"/>
        <v>854.5406715172135</v>
      </c>
      <c r="AV42" s="139">
        <f t="shared" si="3"/>
        <v>885.9832089029234</v>
      </c>
      <c r="AW42" s="139">
        <f t="shared" si="3"/>
        <v>918.4888259642798</v>
      </c>
      <c r="AX42" s="139">
        <f t="shared" si="3"/>
        <v>952.2819813044334</v>
      </c>
      <c r="AY42" s="139">
        <f t="shared" si="3"/>
        <v>986.6681160837344</v>
      </c>
      <c r="AZ42" s="139">
        <f t="shared" si="3"/>
        <v>1021.8695249198335</v>
      </c>
      <c r="BA42" s="139">
        <f t="shared" si="3"/>
        <v>1057.6292977311446</v>
      </c>
      <c r="BB42" s="139">
        <f t="shared" si="3"/>
        <v>1094.2628538324334</v>
      </c>
      <c r="BC42" s="139">
        <f t="shared" si="3"/>
        <v>1132.7244722339178</v>
      </c>
      <c r="BD42" s="139">
        <f t="shared" si="3"/>
        <v>1172.6757451566539</v>
      </c>
      <c r="BE42" s="139">
        <f t="shared" si="3"/>
        <v>1214.5377152316385</v>
      </c>
      <c r="BF42" s="139">
        <f t="shared" si="3"/>
        <v>1257.7277064137759</v>
      </c>
      <c r="BG42" s="139">
        <f t="shared" si="3"/>
        <v>1302.859637319124</v>
      </c>
      <c r="BH42" s="139">
        <f t="shared" si="3"/>
        <v>1350.2212772441576</v>
      </c>
      <c r="BI42" s="139">
        <f t="shared" si="3"/>
        <v>1399.21685892549</v>
      </c>
      <c r="BJ42" s="139">
        <f t="shared" si="3"/>
        <v>1450.2488928052296</v>
      </c>
      <c r="BK42" s="139">
        <f t="shared" si="3"/>
        <v>1502.3451386760828</v>
      </c>
      <c r="BL42" s="139">
        <f t="shared" si="3"/>
        <v>1556.5670509696251</v>
      </c>
      <c r="BM42" s="139">
        <f t="shared" si="3"/>
        <v>1613.599780190932</v>
      </c>
      <c r="BN42" s="139">
        <f t="shared" si="3"/>
        <v>1672.4027471275886</v>
      </c>
      <c r="BO42" s="139">
        <f t="shared" si="3"/>
        <v>1732.4672342265453</v>
      </c>
      <c r="BP42" s="139">
        <f t="shared" si="3"/>
        <v>1794.7533109082954</v>
      </c>
      <c r="BQ42" s="139">
        <f t="shared" si="3"/>
        <v>1858.4035256066436</v>
      </c>
      <c r="BR42" s="139">
        <f aca="true" t="shared" si="4" ref="BR42:CU42">BR37-BR39</f>
        <v>1922.8562535682224</v>
      </c>
      <c r="BS42" s="139">
        <f t="shared" si="4"/>
        <v>1989.4222103746347</v>
      </c>
      <c r="BT42" s="139">
        <f t="shared" si="4"/>
        <v>2058.4653987326606</v>
      </c>
      <c r="BU42" s="139">
        <f t="shared" si="4"/>
        <v>2130.2236720594838</v>
      </c>
      <c r="BV42" s="139">
        <f t="shared" si="4"/>
        <v>2204.7985262391144</v>
      </c>
      <c r="BW42" s="139">
        <f t="shared" si="4"/>
        <v>2282.2463864721817</v>
      </c>
      <c r="BX42" s="139">
        <f t="shared" si="4"/>
        <v>2362.6224325273206</v>
      </c>
      <c r="BY42" s="139">
        <f t="shared" si="4"/>
        <v>2445.9679753721543</v>
      </c>
      <c r="BZ42" s="139">
        <f t="shared" si="4"/>
        <v>2532.3707545133975</v>
      </c>
      <c r="CA42" s="139">
        <f t="shared" si="4"/>
        <v>2621.9669979393693</v>
      </c>
      <c r="CB42" s="139">
        <f t="shared" si="4"/>
        <v>2714.826194236525</v>
      </c>
      <c r="CC42" s="139">
        <f t="shared" si="4"/>
        <v>2810.9002763254625</v>
      </c>
      <c r="CD42" s="139">
        <f t="shared" si="4"/>
        <v>2910.449288654879</v>
      </c>
      <c r="CE42" s="139">
        <f t="shared" si="4"/>
        <v>3013.560795264394</v>
      </c>
      <c r="CF42" s="139">
        <f t="shared" si="4"/>
        <v>3120.3253307423133</v>
      </c>
      <c r="CG42" s="139">
        <f t="shared" si="4"/>
        <v>3230.8732106174716</v>
      </c>
      <c r="CH42" s="139">
        <f t="shared" si="4"/>
        <v>3345.3437837374668</v>
      </c>
      <c r="CI42" s="139">
        <f t="shared" si="4"/>
        <v>3463.95217530881</v>
      </c>
      <c r="CJ42" s="139">
        <f t="shared" si="4"/>
        <v>3586.703838012132</v>
      </c>
      <c r="CK42" s="139">
        <f t="shared" si="4"/>
        <v>3713.832608757658</v>
      </c>
      <c r="CL42" s="139">
        <f t="shared" si="4"/>
        <v>3845.556614152156</v>
      </c>
      <c r="CM42" s="139">
        <f t="shared" si="4"/>
        <v>3981.935497044031</v>
      </c>
      <c r="CN42" s="139">
        <f t="shared" si="4"/>
        <v>4123.272712596079</v>
      </c>
      <c r="CO42" s="139">
        <f t="shared" si="4"/>
        <v>4269.640541193583</v>
      </c>
      <c r="CP42" s="139">
        <f t="shared" si="4"/>
        <v>4421.382863300064</v>
      </c>
      <c r="CQ42" s="139">
        <f t="shared" si="4"/>
        <v>4578.499488940285</v>
      </c>
      <c r="CR42" s="139">
        <f t="shared" si="4"/>
        <v>4741.232972344186</v>
      </c>
      <c r="CS42" s="139">
        <f t="shared" si="4"/>
        <v>4909.785901653736</v>
      </c>
      <c r="CT42" s="139">
        <f t="shared" si="4"/>
        <v>5084.0599233847615</v>
      </c>
      <c r="CU42" s="139">
        <f t="shared" si="4"/>
        <v>5264.245008692005</v>
      </c>
    </row>
    <row r="45" ht="11.25">
      <c r="G45" s="50"/>
    </row>
  </sheetData>
  <sheetProtection/>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7"/>
  <dimension ref="A1:GY53"/>
  <sheetViews>
    <sheetView workbookViewId="0" topLeftCell="A1">
      <pane xSplit="4" ySplit="2" topLeftCell="E3" activePane="bottomRight" state="frozen"/>
      <selection pane="topLeft" activeCell="A1" sqref="A1"/>
      <selection pane="topRight" activeCell="E1" sqref="E1"/>
      <selection pane="bottomLeft" activeCell="A9" sqref="A9"/>
      <selection pane="bottomRight" activeCell="L27" sqref="L27"/>
    </sheetView>
  </sheetViews>
  <sheetFormatPr defaultColWidth="9.33203125" defaultRowHeight="10.5"/>
  <cols>
    <col min="1" max="2" width="3.83203125" style="16" customWidth="1"/>
    <col min="3" max="3" width="49" style="16" customWidth="1"/>
    <col min="4" max="144" width="9.66015625" style="16" customWidth="1"/>
    <col min="145" max="16384" width="9.33203125" style="16" customWidth="1"/>
  </cols>
  <sheetData>
    <row r="1" spans="1:144" ht="11.25">
      <c r="A1" s="14"/>
      <c r="B1" s="14"/>
      <c r="C1" s="14"/>
      <c r="D1" s="15" t="s">
        <v>0</v>
      </c>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row>
    <row r="2" spans="1:207" ht="11.25">
      <c r="A2" s="14"/>
      <c r="B2" s="14"/>
      <c r="C2" s="14"/>
      <c r="D2" s="17" t="s">
        <v>129</v>
      </c>
      <c r="E2" s="18">
        <v>2007</v>
      </c>
      <c r="F2" s="19">
        <f>E$2+1</f>
        <v>2008</v>
      </c>
      <c r="G2" s="19">
        <f aca="true" t="shared" si="0" ref="G2:BR2">F$2+1</f>
        <v>2009</v>
      </c>
      <c r="H2" s="19">
        <f t="shared" si="0"/>
        <v>2010</v>
      </c>
      <c r="I2" s="19">
        <f t="shared" si="0"/>
        <v>2011</v>
      </c>
      <c r="J2" s="19">
        <f t="shared" si="0"/>
        <v>2012</v>
      </c>
      <c r="K2" s="19">
        <f t="shared" si="0"/>
        <v>2013</v>
      </c>
      <c r="L2" s="19">
        <f t="shared" si="0"/>
        <v>2014</v>
      </c>
      <c r="M2" s="19">
        <f t="shared" si="0"/>
        <v>2015</v>
      </c>
      <c r="N2" s="19">
        <f t="shared" si="0"/>
        <v>2016</v>
      </c>
      <c r="O2" s="19">
        <f t="shared" si="0"/>
        <v>2017</v>
      </c>
      <c r="P2" s="19">
        <f t="shared" si="0"/>
        <v>2018</v>
      </c>
      <c r="Q2" s="19">
        <f t="shared" si="0"/>
        <v>2019</v>
      </c>
      <c r="R2" s="19">
        <f t="shared" si="0"/>
        <v>2020</v>
      </c>
      <c r="S2" s="19">
        <f t="shared" si="0"/>
        <v>2021</v>
      </c>
      <c r="T2" s="19">
        <f t="shared" si="0"/>
        <v>2022</v>
      </c>
      <c r="U2" s="19">
        <f t="shared" si="0"/>
        <v>2023</v>
      </c>
      <c r="V2" s="19">
        <f t="shared" si="0"/>
        <v>2024</v>
      </c>
      <c r="W2" s="19">
        <f t="shared" si="0"/>
        <v>2025</v>
      </c>
      <c r="X2" s="19">
        <f t="shared" si="0"/>
        <v>2026</v>
      </c>
      <c r="Y2" s="19">
        <f t="shared" si="0"/>
        <v>2027</v>
      </c>
      <c r="Z2" s="19">
        <f t="shared" si="0"/>
        <v>2028</v>
      </c>
      <c r="AA2" s="19">
        <f t="shared" si="0"/>
        <v>2029</v>
      </c>
      <c r="AB2" s="19">
        <f t="shared" si="0"/>
        <v>2030</v>
      </c>
      <c r="AC2" s="19">
        <f t="shared" si="0"/>
        <v>2031</v>
      </c>
      <c r="AD2" s="19">
        <f t="shared" si="0"/>
        <v>2032</v>
      </c>
      <c r="AE2" s="19">
        <f t="shared" si="0"/>
        <v>2033</v>
      </c>
      <c r="AF2" s="19">
        <f t="shared" si="0"/>
        <v>2034</v>
      </c>
      <c r="AG2" s="19">
        <f t="shared" si="0"/>
        <v>2035</v>
      </c>
      <c r="AH2" s="19">
        <f t="shared" si="0"/>
        <v>2036</v>
      </c>
      <c r="AI2" s="19">
        <f t="shared" si="0"/>
        <v>2037</v>
      </c>
      <c r="AJ2" s="19">
        <f t="shared" si="0"/>
        <v>2038</v>
      </c>
      <c r="AK2" s="19">
        <f t="shared" si="0"/>
        <v>2039</v>
      </c>
      <c r="AL2" s="19">
        <f t="shared" si="0"/>
        <v>2040</v>
      </c>
      <c r="AM2" s="19">
        <f t="shared" si="0"/>
        <v>2041</v>
      </c>
      <c r="AN2" s="19">
        <f t="shared" si="0"/>
        <v>2042</v>
      </c>
      <c r="AO2" s="19">
        <f t="shared" si="0"/>
        <v>2043</v>
      </c>
      <c r="AP2" s="19">
        <f t="shared" si="0"/>
        <v>2044</v>
      </c>
      <c r="AQ2" s="19">
        <f t="shared" si="0"/>
        <v>2045</v>
      </c>
      <c r="AR2" s="19">
        <f t="shared" si="0"/>
        <v>2046</v>
      </c>
      <c r="AS2" s="19">
        <f t="shared" si="0"/>
        <v>2047</v>
      </c>
      <c r="AT2" s="19">
        <f t="shared" si="0"/>
        <v>2048</v>
      </c>
      <c r="AU2" s="19">
        <f t="shared" si="0"/>
        <v>2049</v>
      </c>
      <c r="AV2" s="19">
        <f t="shared" si="0"/>
        <v>2050</v>
      </c>
      <c r="AW2" s="19">
        <f t="shared" si="0"/>
        <v>2051</v>
      </c>
      <c r="AX2" s="19">
        <f t="shared" si="0"/>
        <v>2052</v>
      </c>
      <c r="AY2" s="19">
        <f t="shared" si="0"/>
        <v>2053</v>
      </c>
      <c r="AZ2" s="19">
        <f t="shared" si="0"/>
        <v>2054</v>
      </c>
      <c r="BA2" s="19">
        <f t="shared" si="0"/>
        <v>2055</v>
      </c>
      <c r="BB2" s="19">
        <f t="shared" si="0"/>
        <v>2056</v>
      </c>
      <c r="BC2" s="19">
        <f t="shared" si="0"/>
        <v>2057</v>
      </c>
      <c r="BD2" s="19">
        <f t="shared" si="0"/>
        <v>2058</v>
      </c>
      <c r="BE2" s="19">
        <f t="shared" si="0"/>
        <v>2059</v>
      </c>
      <c r="BF2" s="19">
        <f t="shared" si="0"/>
        <v>2060</v>
      </c>
      <c r="BG2" s="19">
        <f t="shared" si="0"/>
        <v>2061</v>
      </c>
      <c r="BH2" s="19">
        <f t="shared" si="0"/>
        <v>2062</v>
      </c>
      <c r="BI2" s="19">
        <f t="shared" si="0"/>
        <v>2063</v>
      </c>
      <c r="BJ2" s="19">
        <f t="shared" si="0"/>
        <v>2064</v>
      </c>
      <c r="BK2" s="19">
        <f t="shared" si="0"/>
        <v>2065</v>
      </c>
      <c r="BL2" s="19">
        <f t="shared" si="0"/>
        <v>2066</v>
      </c>
      <c r="BM2" s="19">
        <f t="shared" si="0"/>
        <v>2067</v>
      </c>
      <c r="BN2" s="19">
        <f t="shared" si="0"/>
        <v>2068</v>
      </c>
      <c r="BO2" s="19">
        <f t="shared" si="0"/>
        <v>2069</v>
      </c>
      <c r="BP2" s="19">
        <f t="shared" si="0"/>
        <v>2070</v>
      </c>
      <c r="BQ2" s="19">
        <f t="shared" si="0"/>
        <v>2071</v>
      </c>
      <c r="BR2" s="19">
        <f t="shared" si="0"/>
        <v>2072</v>
      </c>
      <c r="BS2" s="19">
        <f aca="true" t="shared" si="1" ref="BS2:ED2">BR$2+1</f>
        <v>2073</v>
      </c>
      <c r="BT2" s="19">
        <f t="shared" si="1"/>
        <v>2074</v>
      </c>
      <c r="BU2" s="19">
        <f t="shared" si="1"/>
        <v>2075</v>
      </c>
      <c r="BV2" s="19">
        <f t="shared" si="1"/>
        <v>2076</v>
      </c>
      <c r="BW2" s="19">
        <f t="shared" si="1"/>
        <v>2077</v>
      </c>
      <c r="BX2" s="19">
        <f t="shared" si="1"/>
        <v>2078</v>
      </c>
      <c r="BY2" s="19">
        <f t="shared" si="1"/>
        <v>2079</v>
      </c>
      <c r="BZ2" s="19">
        <f t="shared" si="1"/>
        <v>2080</v>
      </c>
      <c r="CA2" s="19">
        <f t="shared" si="1"/>
        <v>2081</v>
      </c>
      <c r="CB2" s="19">
        <f t="shared" si="1"/>
        <v>2082</v>
      </c>
      <c r="CC2" s="19">
        <f t="shared" si="1"/>
        <v>2083</v>
      </c>
      <c r="CD2" s="19">
        <f t="shared" si="1"/>
        <v>2084</v>
      </c>
      <c r="CE2" s="19">
        <f t="shared" si="1"/>
        <v>2085</v>
      </c>
      <c r="CF2" s="19">
        <f t="shared" si="1"/>
        <v>2086</v>
      </c>
      <c r="CG2" s="19">
        <f t="shared" si="1"/>
        <v>2087</v>
      </c>
      <c r="CH2" s="19">
        <f t="shared" si="1"/>
        <v>2088</v>
      </c>
      <c r="CI2" s="19">
        <f t="shared" si="1"/>
        <v>2089</v>
      </c>
      <c r="CJ2" s="19">
        <f t="shared" si="1"/>
        <v>2090</v>
      </c>
      <c r="CK2" s="19">
        <f t="shared" si="1"/>
        <v>2091</v>
      </c>
      <c r="CL2" s="19">
        <f t="shared" si="1"/>
        <v>2092</v>
      </c>
      <c r="CM2" s="19">
        <f t="shared" si="1"/>
        <v>2093</v>
      </c>
      <c r="CN2" s="19">
        <f t="shared" si="1"/>
        <v>2094</v>
      </c>
      <c r="CO2" s="19">
        <f t="shared" si="1"/>
        <v>2095</v>
      </c>
      <c r="CP2" s="19">
        <f t="shared" si="1"/>
        <v>2096</v>
      </c>
      <c r="CQ2" s="19">
        <f t="shared" si="1"/>
        <v>2097</v>
      </c>
      <c r="CR2" s="19">
        <f t="shared" si="1"/>
        <v>2098</v>
      </c>
      <c r="CS2" s="19">
        <f t="shared" si="1"/>
        <v>2099</v>
      </c>
      <c r="CT2" s="19">
        <f t="shared" si="1"/>
        <v>2100</v>
      </c>
      <c r="CU2" s="19">
        <f t="shared" si="1"/>
        <v>2101</v>
      </c>
      <c r="CV2" s="19">
        <f t="shared" si="1"/>
        <v>2102</v>
      </c>
      <c r="CW2" s="19">
        <f t="shared" si="1"/>
        <v>2103</v>
      </c>
      <c r="CX2" s="19">
        <f t="shared" si="1"/>
        <v>2104</v>
      </c>
      <c r="CY2" s="19">
        <f t="shared" si="1"/>
        <v>2105</v>
      </c>
      <c r="CZ2" s="19">
        <f t="shared" si="1"/>
        <v>2106</v>
      </c>
      <c r="DA2" s="19">
        <f t="shared" si="1"/>
        <v>2107</v>
      </c>
      <c r="DB2" s="19">
        <f t="shared" si="1"/>
        <v>2108</v>
      </c>
      <c r="DC2" s="19">
        <f t="shared" si="1"/>
        <v>2109</v>
      </c>
      <c r="DD2" s="19">
        <f t="shared" si="1"/>
        <v>2110</v>
      </c>
      <c r="DE2" s="19">
        <f t="shared" si="1"/>
        <v>2111</v>
      </c>
      <c r="DF2" s="19">
        <f t="shared" si="1"/>
        <v>2112</v>
      </c>
      <c r="DG2" s="19">
        <f t="shared" si="1"/>
        <v>2113</v>
      </c>
      <c r="DH2" s="19">
        <f t="shared" si="1"/>
        <v>2114</v>
      </c>
      <c r="DI2" s="19">
        <f t="shared" si="1"/>
        <v>2115</v>
      </c>
      <c r="DJ2" s="19">
        <f t="shared" si="1"/>
        <v>2116</v>
      </c>
      <c r="DK2" s="19">
        <f t="shared" si="1"/>
        <v>2117</v>
      </c>
      <c r="DL2" s="19">
        <f t="shared" si="1"/>
        <v>2118</v>
      </c>
      <c r="DM2" s="19">
        <f t="shared" si="1"/>
        <v>2119</v>
      </c>
      <c r="DN2" s="19">
        <f t="shared" si="1"/>
        <v>2120</v>
      </c>
      <c r="DO2" s="19">
        <f t="shared" si="1"/>
        <v>2121</v>
      </c>
      <c r="DP2" s="19">
        <f t="shared" si="1"/>
        <v>2122</v>
      </c>
      <c r="DQ2" s="19">
        <f t="shared" si="1"/>
        <v>2123</v>
      </c>
      <c r="DR2" s="19">
        <f t="shared" si="1"/>
        <v>2124</v>
      </c>
      <c r="DS2" s="19">
        <f t="shared" si="1"/>
        <v>2125</v>
      </c>
      <c r="DT2" s="19">
        <f t="shared" si="1"/>
        <v>2126</v>
      </c>
      <c r="DU2" s="19">
        <f t="shared" si="1"/>
        <v>2127</v>
      </c>
      <c r="DV2" s="19">
        <f t="shared" si="1"/>
        <v>2128</v>
      </c>
      <c r="DW2" s="19">
        <f t="shared" si="1"/>
        <v>2129</v>
      </c>
      <c r="DX2" s="19">
        <f t="shared" si="1"/>
        <v>2130</v>
      </c>
      <c r="DY2" s="19">
        <f t="shared" si="1"/>
        <v>2131</v>
      </c>
      <c r="DZ2" s="19">
        <f t="shared" si="1"/>
        <v>2132</v>
      </c>
      <c r="EA2" s="19">
        <f t="shared" si="1"/>
        <v>2133</v>
      </c>
      <c r="EB2" s="19">
        <f t="shared" si="1"/>
        <v>2134</v>
      </c>
      <c r="EC2" s="19">
        <f t="shared" si="1"/>
        <v>2135</v>
      </c>
      <c r="ED2" s="19">
        <f t="shared" si="1"/>
        <v>2136</v>
      </c>
      <c r="EE2" s="19">
        <f aca="true" t="shared" si="2" ref="EE2:GP2">ED$2+1</f>
        <v>2137</v>
      </c>
      <c r="EF2" s="19">
        <f t="shared" si="2"/>
        <v>2138</v>
      </c>
      <c r="EG2" s="19">
        <f t="shared" si="2"/>
        <v>2139</v>
      </c>
      <c r="EH2" s="19">
        <f t="shared" si="2"/>
        <v>2140</v>
      </c>
      <c r="EI2" s="19">
        <f t="shared" si="2"/>
        <v>2141</v>
      </c>
      <c r="EJ2" s="19">
        <f t="shared" si="2"/>
        <v>2142</v>
      </c>
      <c r="EK2" s="19">
        <f t="shared" si="2"/>
        <v>2143</v>
      </c>
      <c r="EL2" s="19">
        <f t="shared" si="2"/>
        <v>2144</v>
      </c>
      <c r="EM2" s="19">
        <f t="shared" si="2"/>
        <v>2145</v>
      </c>
      <c r="EN2" s="19">
        <f t="shared" si="2"/>
        <v>2146</v>
      </c>
      <c r="EO2" s="19">
        <f t="shared" si="2"/>
        <v>2147</v>
      </c>
      <c r="EP2" s="19">
        <f t="shared" si="2"/>
        <v>2148</v>
      </c>
      <c r="EQ2" s="19">
        <f t="shared" si="2"/>
        <v>2149</v>
      </c>
      <c r="ER2" s="19">
        <f t="shared" si="2"/>
        <v>2150</v>
      </c>
      <c r="ES2" s="19">
        <f t="shared" si="2"/>
        <v>2151</v>
      </c>
      <c r="ET2" s="19">
        <f t="shared" si="2"/>
        <v>2152</v>
      </c>
      <c r="EU2" s="19">
        <f t="shared" si="2"/>
        <v>2153</v>
      </c>
      <c r="EV2" s="19">
        <f t="shared" si="2"/>
        <v>2154</v>
      </c>
      <c r="EW2" s="19">
        <f t="shared" si="2"/>
        <v>2155</v>
      </c>
      <c r="EX2" s="19">
        <f t="shared" si="2"/>
        <v>2156</v>
      </c>
      <c r="EY2" s="19">
        <f t="shared" si="2"/>
        <v>2157</v>
      </c>
      <c r="EZ2" s="19">
        <f t="shared" si="2"/>
        <v>2158</v>
      </c>
      <c r="FA2" s="19">
        <f t="shared" si="2"/>
        <v>2159</v>
      </c>
      <c r="FB2" s="19">
        <f t="shared" si="2"/>
        <v>2160</v>
      </c>
      <c r="FC2" s="19">
        <f t="shared" si="2"/>
        <v>2161</v>
      </c>
      <c r="FD2" s="19">
        <f t="shared" si="2"/>
        <v>2162</v>
      </c>
      <c r="FE2" s="19">
        <f t="shared" si="2"/>
        <v>2163</v>
      </c>
      <c r="FF2" s="19">
        <f t="shared" si="2"/>
        <v>2164</v>
      </c>
      <c r="FG2" s="19">
        <f t="shared" si="2"/>
        <v>2165</v>
      </c>
      <c r="FH2" s="19">
        <f t="shared" si="2"/>
        <v>2166</v>
      </c>
      <c r="FI2" s="19">
        <f t="shared" si="2"/>
        <v>2167</v>
      </c>
      <c r="FJ2" s="19">
        <f t="shared" si="2"/>
        <v>2168</v>
      </c>
      <c r="FK2" s="19">
        <f t="shared" si="2"/>
        <v>2169</v>
      </c>
      <c r="FL2" s="19">
        <f t="shared" si="2"/>
        <v>2170</v>
      </c>
      <c r="FM2" s="19">
        <f t="shared" si="2"/>
        <v>2171</v>
      </c>
      <c r="FN2" s="19">
        <f t="shared" si="2"/>
        <v>2172</v>
      </c>
      <c r="FO2" s="19">
        <f t="shared" si="2"/>
        <v>2173</v>
      </c>
      <c r="FP2" s="19">
        <f t="shared" si="2"/>
        <v>2174</v>
      </c>
      <c r="FQ2" s="19">
        <f t="shared" si="2"/>
        <v>2175</v>
      </c>
      <c r="FR2" s="19">
        <f t="shared" si="2"/>
        <v>2176</v>
      </c>
      <c r="FS2" s="19">
        <f t="shared" si="2"/>
        <v>2177</v>
      </c>
      <c r="FT2" s="19">
        <f t="shared" si="2"/>
        <v>2178</v>
      </c>
      <c r="FU2" s="19">
        <f t="shared" si="2"/>
        <v>2179</v>
      </c>
      <c r="FV2" s="19">
        <f t="shared" si="2"/>
        <v>2180</v>
      </c>
      <c r="FW2" s="19">
        <f t="shared" si="2"/>
        <v>2181</v>
      </c>
      <c r="FX2" s="19">
        <f t="shared" si="2"/>
        <v>2182</v>
      </c>
      <c r="FY2" s="19">
        <f t="shared" si="2"/>
        <v>2183</v>
      </c>
      <c r="FZ2" s="19">
        <f t="shared" si="2"/>
        <v>2184</v>
      </c>
      <c r="GA2" s="19">
        <f t="shared" si="2"/>
        <v>2185</v>
      </c>
      <c r="GB2" s="19">
        <f t="shared" si="2"/>
        <v>2186</v>
      </c>
      <c r="GC2" s="19">
        <f t="shared" si="2"/>
        <v>2187</v>
      </c>
      <c r="GD2" s="19">
        <f t="shared" si="2"/>
        <v>2188</v>
      </c>
      <c r="GE2" s="19">
        <f t="shared" si="2"/>
        <v>2189</v>
      </c>
      <c r="GF2" s="19">
        <f t="shared" si="2"/>
        <v>2190</v>
      </c>
      <c r="GG2" s="19">
        <f t="shared" si="2"/>
        <v>2191</v>
      </c>
      <c r="GH2" s="19">
        <f t="shared" si="2"/>
        <v>2192</v>
      </c>
      <c r="GI2" s="19">
        <f t="shared" si="2"/>
        <v>2193</v>
      </c>
      <c r="GJ2" s="19">
        <f t="shared" si="2"/>
        <v>2194</v>
      </c>
      <c r="GK2" s="19">
        <f t="shared" si="2"/>
        <v>2195</v>
      </c>
      <c r="GL2" s="19">
        <f t="shared" si="2"/>
        <v>2196</v>
      </c>
      <c r="GM2" s="19">
        <f t="shared" si="2"/>
        <v>2197</v>
      </c>
      <c r="GN2" s="19">
        <f t="shared" si="2"/>
        <v>2198</v>
      </c>
      <c r="GO2" s="19">
        <f t="shared" si="2"/>
        <v>2199</v>
      </c>
      <c r="GP2" s="19">
        <f t="shared" si="2"/>
        <v>2200</v>
      </c>
      <c r="GQ2" s="19">
        <f aca="true" t="shared" si="3" ref="GQ2:GY2">GP$2+1</f>
        <v>2201</v>
      </c>
      <c r="GR2" s="19">
        <f t="shared" si="3"/>
        <v>2202</v>
      </c>
      <c r="GS2" s="19">
        <f t="shared" si="3"/>
        <v>2203</v>
      </c>
      <c r="GT2" s="19">
        <f t="shared" si="3"/>
        <v>2204</v>
      </c>
      <c r="GU2" s="19">
        <f t="shared" si="3"/>
        <v>2205</v>
      </c>
      <c r="GV2" s="19">
        <f t="shared" si="3"/>
        <v>2206</v>
      </c>
      <c r="GW2" s="19">
        <f t="shared" si="3"/>
        <v>2207</v>
      </c>
      <c r="GX2" s="19">
        <f t="shared" si="3"/>
        <v>2208</v>
      </c>
      <c r="GY2" s="19">
        <f t="shared" si="3"/>
        <v>2209</v>
      </c>
    </row>
    <row r="3" spans="1:144" ht="11.25">
      <c r="A3" s="21" t="s">
        <v>23</v>
      </c>
      <c r="B3" s="14"/>
      <c r="C3" s="14"/>
      <c r="E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row>
    <row r="4" spans="1:144" ht="11.25">
      <c r="A4" s="14"/>
      <c r="B4" s="15" t="s">
        <v>71</v>
      </c>
      <c r="C4" s="14"/>
      <c r="E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row>
    <row r="5" spans="1:207" ht="11.25">
      <c r="A5" s="14"/>
      <c r="B5" s="14"/>
      <c r="C5" s="22" t="s">
        <v>1</v>
      </c>
      <c r="D5" s="23"/>
      <c r="E5" s="24"/>
      <c r="F5" s="24">
        <f>Input!F$37</f>
        <v>180.13729947841964</v>
      </c>
      <c r="G5" s="24">
        <f>Input!G$37</f>
        <v>185.47844742894137</v>
      </c>
      <c r="H5" s="24">
        <f>Input!H$37</f>
        <v>192.12456517103766</v>
      </c>
      <c r="I5" s="24">
        <f>Input!I$37</f>
        <v>201.8021315766172</v>
      </c>
      <c r="J5" s="24">
        <f>Input!J$37</f>
        <v>211.80025867108128</v>
      </c>
      <c r="K5" s="24">
        <f>Input!K$37</f>
        <v>220.15906794570418</v>
      </c>
      <c r="L5" s="24">
        <f>Input!L$37</f>
        <v>228.5291391564918</v>
      </c>
      <c r="M5" s="24">
        <f>Input!M$37</f>
        <v>238.45013137352427</v>
      </c>
      <c r="N5" s="24">
        <f>Input!N$37</f>
        <v>249.89121672260256</v>
      </c>
      <c r="O5" s="24">
        <f>Input!O$37</f>
        <v>261.7796541849335</v>
      </c>
      <c r="P5" s="24">
        <f>Input!P$37</f>
        <v>273.6613937042844</v>
      </c>
      <c r="Q5" s="24">
        <f>Input!Q$37</f>
        <v>285.8011261626322</v>
      </c>
      <c r="R5" s="24">
        <f>Input!R$37</f>
        <v>298.2485242120956</v>
      </c>
      <c r="S5" s="24">
        <f>Input!S$37</f>
        <v>311.0214680132489</v>
      </c>
      <c r="T5" s="24">
        <f>Input!T$37</f>
        <v>324.2372830490244</v>
      </c>
      <c r="U5" s="24">
        <f>Input!U$37</f>
        <v>337.555497979386</v>
      </c>
      <c r="V5" s="24">
        <f>Input!V$37</f>
        <v>351.1857905721116</v>
      </c>
      <c r="W5" s="24">
        <f>Input!W$37</f>
        <v>365.28202947363445</v>
      </c>
      <c r="X5" s="24">
        <f>Input!X$37</f>
        <v>379.7110543712524</v>
      </c>
      <c r="Y5" s="24">
        <f>Input!Y$37</f>
        <v>394.5584373591565</v>
      </c>
      <c r="Z5" s="24">
        <f>Input!Z$37</f>
        <v>409.94136363913066</v>
      </c>
      <c r="AA5" s="24">
        <f>Input!AA$37</f>
        <v>426.00916846724834</v>
      </c>
      <c r="AB5" s="24">
        <f>Input!AB$37</f>
        <v>442.9061594145671</v>
      </c>
      <c r="AC5" s="24">
        <f>Input!AC$37</f>
        <v>460.4907342044727</v>
      </c>
      <c r="AD5" s="24">
        <f>Input!AD$37</f>
        <v>478.76390509511384</v>
      </c>
      <c r="AE5" s="24">
        <f>Input!AE$37</f>
        <v>497.632769773684</v>
      </c>
      <c r="AF5" s="24">
        <f>Input!AF$37</f>
        <v>517.1083715760755</v>
      </c>
      <c r="AG5" s="24">
        <f>Input!AG$37</f>
        <v>537.3602561457096</v>
      </c>
      <c r="AH5" s="24">
        <f>Input!AH$37</f>
        <v>558.1772039241075</v>
      </c>
      <c r="AI5" s="24">
        <f>Input!AI$37</f>
        <v>579.8325536207084</v>
      </c>
      <c r="AJ5" s="24">
        <f>Input!AJ$37</f>
        <v>602.4683319460444</v>
      </c>
      <c r="AK5" s="24">
        <f>Input!AK$37</f>
        <v>626.1492776239294</v>
      </c>
      <c r="AL5" s="24">
        <f>Input!AL$37</f>
        <v>650.9699918900035</v>
      </c>
      <c r="AM5" s="24">
        <f>Input!AM$37</f>
        <v>676.9670953415865</v>
      </c>
      <c r="AN5" s="24">
        <f>Input!AN$37</f>
        <v>703.8829973814923</v>
      </c>
      <c r="AO5" s="24">
        <f>Input!AO$37</f>
        <v>731.638638077912</v>
      </c>
      <c r="AP5" s="24">
        <f>Input!AP$37</f>
        <v>760.1475579158658</v>
      </c>
      <c r="AQ5" s="24">
        <f>Input!AQ$37</f>
        <v>789.4733721406633</v>
      </c>
      <c r="AR5" s="24">
        <f>Input!AR$37</f>
        <v>819.6703791947937</v>
      </c>
      <c r="AS5" s="24">
        <f>Input!AS$37</f>
        <v>850.7700060104883</v>
      </c>
      <c r="AT5" s="24">
        <f>Input!AT$37</f>
        <v>882.4672589821622</v>
      </c>
      <c r="AU5" s="24">
        <f>Input!AU$37</f>
        <v>915.2457801422111</v>
      </c>
      <c r="AV5" s="24">
        <f>Input!AV$37</f>
        <v>949.199550536577</v>
      </c>
      <c r="AW5" s="24">
        <f>Input!AW$37</f>
        <v>984.2912970970939</v>
      </c>
      <c r="AX5" s="24">
        <f>Input!AX$37</f>
        <v>1020.7341030345234</v>
      </c>
      <c r="AY5" s="24">
        <f>Input!AY$37</f>
        <v>1057.9625457984512</v>
      </c>
      <c r="AZ5" s="24">
        <f>Input!AZ$37</f>
        <v>1096.1837044775339</v>
      </c>
      <c r="BA5" s="24">
        <f>Input!BA$37</f>
        <v>1135.182021709973</v>
      </c>
      <c r="BB5" s="24">
        <f>Input!BB$37</f>
        <v>1175.2410728169145</v>
      </c>
      <c r="BC5" s="24">
        <f>Input!BC$37</f>
        <v>1217.1631794383934</v>
      </c>
      <c r="BD5" s="24">
        <f>Input!BD$37</f>
        <v>1260.6736972939857</v>
      </c>
      <c r="BE5" s="24">
        <f>Input!BE$37</f>
        <v>1306.1446774589936</v>
      </c>
      <c r="BF5" s="24">
        <f>Input!BF$37</f>
        <v>1353.0695463987545</v>
      </c>
      <c r="BG5" s="24">
        <f>Input!BG$37</f>
        <v>1402.0046887242647</v>
      </c>
      <c r="BH5" s="24">
        <f>Input!BH$37</f>
        <v>1453.1995572548253</v>
      </c>
      <c r="BI5" s="24">
        <f>Input!BI$37</f>
        <v>1506.167336675327</v>
      </c>
      <c r="BJ5" s="24">
        <f>Input!BJ$37</f>
        <v>1561.2442713890157</v>
      </c>
      <c r="BK5" s="24">
        <f>Input!BK$37</f>
        <v>1617.6681588741978</v>
      </c>
      <c r="BL5" s="24">
        <f>Input!BL$37</f>
        <v>1676.3006330688092</v>
      </c>
      <c r="BM5" s="24">
        <f>Input!BM$37</f>
        <v>1737.7311219567976</v>
      </c>
      <c r="BN5" s="24">
        <f>Input!BN$37</f>
        <v>1801.1264674148144</v>
      </c>
      <c r="BO5" s="24">
        <f>Input!BO$37</f>
        <v>1866.0863853908688</v>
      </c>
      <c r="BP5" s="24">
        <f>Input!BP$37</f>
        <v>1933.419258710859</v>
      </c>
      <c r="BQ5" s="24">
        <f>Input!BQ$37</f>
        <v>2002.451120733297</v>
      </c>
      <c r="BR5" s="24">
        <f>Input!BR$37</f>
        <v>2072.7083283711268</v>
      </c>
      <c r="BS5" s="24">
        <f>Input!BS$37</f>
        <v>2145.312195109244</v>
      </c>
      <c r="BT5" s="24">
        <f>Input!BT$37</f>
        <v>2220.5745070560547</v>
      </c>
      <c r="BU5" s="24">
        <f>Input!BU$37</f>
        <v>2298.6927113431607</v>
      </c>
      <c r="BV5" s="24">
        <f>Input!BV$37</f>
        <v>2379.7934545924654</v>
      </c>
      <c r="BW5" s="24">
        <f>Input!BW$37</f>
        <v>2463.929297572635</v>
      </c>
      <c r="BX5" s="24">
        <f>Input!BX$37</f>
        <v>2551.170493304743</v>
      </c>
      <c r="BY5" s="24">
        <f>Input!BY$37</f>
        <v>2641.5726593578997</v>
      </c>
      <c r="BZ5" s="24">
        <f>Input!BZ$37</f>
        <v>2735.222149534652</v>
      </c>
      <c r="CA5" s="24">
        <f>Input!CA$37</f>
        <v>2832.2820253408026</v>
      </c>
      <c r="CB5" s="24">
        <f>Input!CB$37</f>
        <v>2932.8348159548655</v>
      </c>
      <c r="CC5" s="24">
        <f>Input!CC$37</f>
        <v>3036.8407812488967</v>
      </c>
      <c r="CD5" s="24">
        <f>Input!CD$37</f>
        <v>3144.5718037536035</v>
      </c>
      <c r="CE5" s="24">
        <f>Input!CE$37</f>
        <v>3256.13769568557</v>
      </c>
      <c r="CF5" s="24">
        <f>Input!CF$37</f>
        <v>3371.6371880378033</v>
      </c>
      <c r="CG5" s="24">
        <f>Input!CG$37</f>
        <v>3491.219177496991</v>
      </c>
      <c r="CH5" s="24">
        <f>Input!CH$37</f>
        <v>3615.037976901793</v>
      </c>
      <c r="CI5" s="24">
        <f>Input!CI$37</f>
        <v>3743.301082088058</v>
      </c>
      <c r="CJ5" s="24">
        <f>Input!CJ$37</f>
        <v>3876.0567816462926</v>
      </c>
      <c r="CK5" s="24">
        <f>Input!CK$37</f>
        <v>4013.53803898343</v>
      </c>
      <c r="CL5" s="24">
        <f>Input!CL$37</f>
        <v>4155.966703250891</v>
      </c>
      <c r="CM5" s="24">
        <f>Input!CM$37</f>
        <v>4303.420004472805</v>
      </c>
      <c r="CN5" s="24">
        <f>Input!CN$37</f>
        <v>4456.1985877887155</v>
      </c>
      <c r="CO5" s="24">
        <f>Input!CO$37</f>
        <v>4614.370180361638</v>
      </c>
      <c r="CP5" s="24">
        <f>Input!CP$37</f>
        <v>4778.316218195293</v>
      </c>
      <c r="CQ5" s="24">
        <f>Input!CQ$37</f>
        <v>4948.025393968587</v>
      </c>
      <c r="CR5" s="24">
        <f>Input!CR$37</f>
        <v>5123.770852596649</v>
      </c>
      <c r="CS5" s="24">
        <f>Input!CS$37</f>
        <v>5305.778511261762</v>
      </c>
      <c r="CT5" s="24">
        <f>Input!CT$37</f>
        <v>5493.98048961365</v>
      </c>
      <c r="CU5" s="24">
        <f>Input!CU$37</f>
        <v>5688.572377993443</v>
      </c>
      <c r="CV5" s="24">
        <f aca="true" t="shared" si="4" ref="CV5:EA5">CU5*AVERAGE(CQ5/CP5,CR5/CQ5,CS5/CR5,CT5/CS5,CU5/CT5)</f>
        <v>5890.456711132182</v>
      </c>
      <c r="CW5" s="24">
        <f t="shared" si="4"/>
        <v>6099.473921097296</v>
      </c>
      <c r="CX5" s="24">
        <f t="shared" si="4"/>
        <v>6315.86611250532</v>
      </c>
      <c r="CY5" s="24">
        <f t="shared" si="4"/>
        <v>6539.878423193346</v>
      </c>
      <c r="CZ5" s="24">
        <f t="shared" si="4"/>
        <v>6771.832188001533</v>
      </c>
      <c r="DA5" s="24">
        <f t="shared" si="4"/>
        <v>7012.078465492324</v>
      </c>
      <c r="DB5" s="24">
        <f t="shared" si="4"/>
        <v>7260.830975133931</v>
      </c>
      <c r="DC5" s="24">
        <f t="shared" si="4"/>
        <v>7518.394614155572</v>
      </c>
      <c r="DD5" s="24">
        <f t="shared" si="4"/>
        <v>7785.088552772739</v>
      </c>
      <c r="DE5" s="24">
        <f t="shared" si="4"/>
        <v>8061.248948545576</v>
      </c>
      <c r="DF5" s="24">
        <f t="shared" si="4"/>
        <v>8347.21428264088</v>
      </c>
      <c r="DG5" s="24">
        <f t="shared" si="4"/>
        <v>8643.318595677261</v>
      </c>
      <c r="DH5" s="24">
        <f t="shared" si="4"/>
        <v>8949.924268365197</v>
      </c>
      <c r="DI5" s="24">
        <f t="shared" si="4"/>
        <v>9267.406418130195</v>
      </c>
      <c r="DJ5" s="24">
        <f t="shared" si="4"/>
        <v>9596.152469980923</v>
      </c>
      <c r="DK5" s="24">
        <f t="shared" si="4"/>
        <v>9936.560954111346</v>
      </c>
      <c r="DL5" s="24">
        <f t="shared" si="4"/>
        <v>10289.043626826835</v>
      </c>
      <c r="DM5" s="24">
        <f t="shared" si="4"/>
        <v>10654.02977349238</v>
      </c>
      <c r="DN5" s="24">
        <f t="shared" si="4"/>
        <v>11031.963473936994</v>
      </c>
      <c r="DO5" s="24">
        <f t="shared" si="4"/>
        <v>11423.30405118126</v>
      </c>
      <c r="DP5" s="24">
        <f t="shared" si="4"/>
        <v>11828.526734802952</v>
      </c>
      <c r="DQ5" s="24">
        <f t="shared" si="4"/>
        <v>12248.123781636948</v>
      </c>
      <c r="DR5" s="24">
        <f t="shared" si="4"/>
        <v>12682.605345456761</v>
      </c>
      <c r="DS5" s="24">
        <f t="shared" si="4"/>
        <v>13132.49949682243</v>
      </c>
      <c r="DT5" s="24">
        <f t="shared" si="4"/>
        <v>13598.352921893025</v>
      </c>
      <c r="DU5" s="24">
        <f t="shared" si="4"/>
        <v>14080.731680125475</v>
      </c>
      <c r="DV5" s="24">
        <f t="shared" si="4"/>
        <v>14580.221982229694</v>
      </c>
      <c r="DW5" s="24">
        <f t="shared" si="4"/>
        <v>15097.430880548613</v>
      </c>
      <c r="DX5" s="24">
        <f t="shared" si="4"/>
        <v>15632.986912502794</v>
      </c>
      <c r="DY5" s="24">
        <f t="shared" si="4"/>
        <v>16187.540895221096</v>
      </c>
      <c r="DZ5" s="24">
        <f t="shared" si="4"/>
        <v>16761.766740647527</v>
      </c>
      <c r="EA5" s="24">
        <f t="shared" si="4"/>
        <v>17356.36228157418</v>
      </c>
      <c r="EB5" s="24">
        <f aca="true" t="shared" si="5" ref="EB5:FG5">EA5*AVERAGE(DW5/DV5,DX5/DW5,DY5/DX5,DZ5/DY5,EA5/DZ5)</f>
        <v>17972.050106256786</v>
      </c>
      <c r="EC5" s="24">
        <f t="shared" si="5"/>
        <v>18609.57842528436</v>
      </c>
      <c r="ED5" s="24">
        <f t="shared" si="5"/>
        <v>19269.721990097587</v>
      </c>
      <c r="EE5" s="24">
        <f t="shared" si="5"/>
        <v>19953.28303841291</v>
      </c>
      <c r="EF5" s="24">
        <f t="shared" si="5"/>
        <v>20661.09226803078</v>
      </c>
      <c r="EG5" s="24">
        <f t="shared" si="5"/>
        <v>21394.009843219817</v>
      </c>
      <c r="EH5" s="24">
        <f t="shared" si="5"/>
        <v>22152.926439462597</v>
      </c>
      <c r="EI5" s="24">
        <f t="shared" si="5"/>
        <v>22938.764327917146</v>
      </c>
      <c r="EJ5" s="24">
        <f t="shared" si="5"/>
        <v>23752.478496494983</v>
      </c>
      <c r="EK5" s="24">
        <f t="shared" si="5"/>
        <v>24595.0578098048</v>
      </c>
      <c r="EL5" s="24">
        <f t="shared" si="5"/>
        <v>25467.526210391854</v>
      </c>
      <c r="EM5" s="24">
        <f t="shared" si="5"/>
        <v>26370.943963259324</v>
      </c>
      <c r="EN5" s="24">
        <f t="shared" si="5"/>
        <v>27306.40894471321</v>
      </c>
      <c r="EO5" s="24">
        <f t="shared" si="5"/>
        <v>28275.057976491385</v>
      </c>
      <c r="EP5" s="24">
        <f t="shared" si="5"/>
        <v>29278.068207134256</v>
      </c>
      <c r="EQ5" s="24">
        <f t="shared" si="5"/>
        <v>30316.65854247491</v>
      </c>
      <c r="ER5" s="24">
        <f t="shared" si="5"/>
        <v>31392.09112698321</v>
      </c>
      <c r="ES5" s="24">
        <f t="shared" si="5"/>
        <v>32505.672877629073</v>
      </c>
      <c r="ET5" s="24">
        <f t="shared" si="5"/>
        <v>33658.757072077555</v>
      </c>
      <c r="EU5" s="24">
        <f t="shared" si="5"/>
        <v>34852.744993231194</v>
      </c>
      <c r="EV5" s="24">
        <f t="shared" si="5"/>
        <v>36089.087632141236</v>
      </c>
      <c r="EW5" s="24">
        <f t="shared" si="5"/>
        <v>37369.28745133708</v>
      </c>
      <c r="EX5" s="24">
        <f t="shared" si="5"/>
        <v>38694.90021069241</v>
      </c>
      <c r="EY5" s="24">
        <f t="shared" si="5"/>
        <v>40067.53685805026</v>
      </c>
      <c r="EZ5" s="24">
        <f t="shared" si="5"/>
        <v>41488.86548692113</v>
      </c>
      <c r="FA5" s="24">
        <f t="shared" si="5"/>
        <v>42960.613363632736</v>
      </c>
      <c r="FB5" s="24">
        <f t="shared" si="5"/>
        <v>44484.56902638894</v>
      </c>
      <c r="FC5" s="24">
        <f t="shared" si="5"/>
        <v>46062.58445878576</v>
      </c>
      <c r="FD5" s="24">
        <f t="shared" si="5"/>
        <v>47696.5773404285</v>
      </c>
      <c r="FE5" s="24">
        <f t="shared" si="5"/>
        <v>49388.53337738764</v>
      </c>
      <c r="FF5" s="24">
        <f t="shared" si="5"/>
        <v>51140.50871532429</v>
      </c>
      <c r="FG5" s="24">
        <f t="shared" si="5"/>
        <v>52954.632438216635</v>
      </c>
      <c r="FH5" s="24">
        <f aca="true" t="shared" si="6" ref="FH5:GM5">FG5*AVERAGE(FC5/FB5,FD5/FC5,FE5/FD5,FF5/FE5,FG5/FF5)</f>
        <v>54833.10915572398</v>
      </c>
      <c r="FI5" s="24">
        <f t="shared" si="6"/>
        <v>56778.22168233332</v>
      </c>
      <c r="FJ5" s="24">
        <f t="shared" si="6"/>
        <v>58792.33381154457</v>
      </c>
      <c r="FK5" s="24">
        <f t="shared" si="6"/>
        <v>60877.893188465154</v>
      </c>
      <c r="FL5" s="24">
        <f t="shared" si="6"/>
        <v>63037.43428430515</v>
      </c>
      <c r="FM5" s="24">
        <f t="shared" si="6"/>
        <v>65273.58147638742</v>
      </c>
      <c r="FN5" s="24">
        <f t="shared" si="6"/>
        <v>67589.05223741614</v>
      </c>
      <c r="FO5" s="24">
        <f t="shared" si="6"/>
        <v>69986.66043787918</v>
      </c>
      <c r="FP5" s="24">
        <f t="shared" si="6"/>
        <v>72469.31976559779</v>
      </c>
      <c r="FQ5" s="24">
        <f t="shared" si="6"/>
        <v>75040.04726657891</v>
      </c>
      <c r="FR5" s="24">
        <f t="shared" si="6"/>
        <v>77701.96701147343</v>
      </c>
      <c r="FS5" s="24">
        <f t="shared" si="6"/>
        <v>80458.31389209571</v>
      </c>
      <c r="FT5" s="24">
        <f t="shared" si="6"/>
        <v>83312.43755261847</v>
      </c>
      <c r="FU5" s="24">
        <f t="shared" si="6"/>
        <v>86267.80646022013</v>
      </c>
      <c r="FV5" s="24">
        <f t="shared" si="6"/>
        <v>89328.01212013146</v>
      </c>
      <c r="FW5" s="24">
        <f t="shared" si="6"/>
        <v>92496.77344020407</v>
      </c>
      <c r="FX5" s="24">
        <f t="shared" si="6"/>
        <v>95777.9412503045</v>
      </c>
      <c r="FY5" s="24">
        <f t="shared" si="6"/>
        <v>99175.50298202642</v>
      </c>
      <c r="FZ5" s="24">
        <f t="shared" si="6"/>
        <v>102693.58751440755</v>
      </c>
      <c r="GA5" s="24">
        <f t="shared" si="6"/>
        <v>106336.47019154046</v>
      </c>
      <c r="GB5" s="24">
        <f t="shared" si="6"/>
        <v>110108.57801817448</v>
      </c>
      <c r="GC5" s="24">
        <f t="shared" si="6"/>
        <v>114014.49503962307</v>
      </c>
      <c r="GD5" s="24">
        <f t="shared" si="6"/>
        <v>118058.96791251426</v>
      </c>
      <c r="GE5" s="24">
        <f t="shared" si="6"/>
        <v>122246.91167315413</v>
      </c>
      <c r="GF5" s="24">
        <f t="shared" si="6"/>
        <v>126583.41571051333</v>
      </c>
      <c r="GG5" s="24">
        <f t="shared" si="6"/>
        <v>131073.74995109526</v>
      </c>
      <c r="GH5" s="24">
        <f t="shared" si="6"/>
        <v>135723.37126320208</v>
      </c>
      <c r="GI5" s="24">
        <f t="shared" si="6"/>
        <v>140537.9300883812</v>
      </c>
      <c r="GJ5" s="24">
        <f t="shared" si="6"/>
        <v>145523.27730811146</v>
      </c>
      <c r="GK5" s="24">
        <f t="shared" si="6"/>
        <v>150685.4713540732</v>
      </c>
      <c r="GL5" s="24">
        <f t="shared" si="6"/>
        <v>156030.7855706434</v>
      </c>
      <c r="GM5" s="24">
        <f t="shared" si="6"/>
        <v>161565.7158385629</v>
      </c>
      <c r="GN5" s="24">
        <f aca="true" t="shared" si="7" ref="GN5:GY5">GM5*AVERAGE(GI5/GH5,GJ5/GI5,GK5/GJ5,GL5/GK5,GM5/GL5)</f>
        <v>167296.9884690405</v>
      </c>
      <c r="GO5" s="24">
        <f t="shared" si="7"/>
        <v>173231.56837788696</v>
      </c>
      <c r="GP5" s="24">
        <f t="shared" si="7"/>
        <v>179376.66754961308</v>
      </c>
      <c r="GQ5" s="24">
        <f t="shared" si="7"/>
        <v>185739.75380177694</v>
      </c>
      <c r="GR5" s="24">
        <f t="shared" si="7"/>
        <v>192328.5598602321</v>
      </c>
      <c r="GS5" s="24">
        <f t="shared" si="7"/>
        <v>199151.09275630474</v>
      </c>
      <c r="GT5" s="24">
        <f t="shared" si="7"/>
        <v>206215.6435573199</v>
      </c>
      <c r="GU5" s="24">
        <f t="shared" si="7"/>
        <v>213530.79744230208</v>
      </c>
      <c r="GV5" s="24">
        <f t="shared" si="7"/>
        <v>221105.44413509392</v>
      </c>
      <c r="GW5" s="24">
        <f t="shared" si="7"/>
        <v>228948.78870757276</v>
      </c>
      <c r="GX5" s="24">
        <f t="shared" si="7"/>
        <v>237070.36276609288</v>
      </c>
      <c r="GY5" s="24">
        <f t="shared" si="7"/>
        <v>245480.03603474805</v>
      </c>
    </row>
    <row r="6" spans="1:207" ht="11.25">
      <c r="A6" s="14"/>
      <c r="B6" s="14"/>
      <c r="C6" s="14" t="s">
        <v>5</v>
      </c>
      <c r="D6" s="23"/>
      <c r="E6" s="24"/>
      <c r="F6" s="24">
        <f>Input!F$39</f>
        <v>5.964</v>
      </c>
      <c r="G6" s="24">
        <f>Input!G$39</f>
        <v>6.512</v>
      </c>
      <c r="H6" s="24">
        <f>Input!H$39</f>
        <v>6.9711</v>
      </c>
      <c r="I6" s="24">
        <f>Input!I$39</f>
        <v>7.367</v>
      </c>
      <c r="J6" s="24">
        <f>Input!J$39</f>
        <v>7.881</v>
      </c>
      <c r="K6" s="24">
        <f>Input!K$39</f>
        <v>8.463508405224722</v>
      </c>
      <c r="L6" s="24">
        <f>Input!L$39</f>
        <v>9.04848027045817</v>
      </c>
      <c r="M6" s="24">
        <f>Input!M$39</f>
        <v>9.654089489505646</v>
      </c>
      <c r="N6" s="24">
        <f>Input!N$39</f>
        <v>10.276515690190607</v>
      </c>
      <c r="O6" s="24">
        <f>Input!O$39</f>
        <v>10.932867860394678</v>
      </c>
      <c r="P6" s="24">
        <f>Input!P$39</f>
        <v>11.61939295245327</v>
      </c>
      <c r="Q6" s="24">
        <f>Input!Q$39</f>
        <v>12.354274958034006</v>
      </c>
      <c r="R6" s="24">
        <f>Input!R$39</f>
        <v>13.134436547691124</v>
      </c>
      <c r="S6" s="24">
        <f>Input!S$39</f>
        <v>14.036164701568973</v>
      </c>
      <c r="T6" s="24">
        <f>Input!T$39</f>
        <v>14.99372552568537</v>
      </c>
      <c r="U6" s="24">
        <f>Input!U$39</f>
        <v>16.00434605989798</v>
      </c>
      <c r="V6" s="24">
        <f>Input!V$39</f>
        <v>17.1029013032832</v>
      </c>
      <c r="W6" s="24">
        <f>Input!W$39</f>
        <v>18.264795414452003</v>
      </c>
      <c r="X6" s="24">
        <f>Input!X$39</f>
        <v>19.518671043978692</v>
      </c>
      <c r="Y6" s="24">
        <f>Input!Y$39</f>
        <v>20.848888214572078</v>
      </c>
      <c r="Z6" s="24">
        <f>Input!Z$39</f>
        <v>22.23314643804915</v>
      </c>
      <c r="AA6" s="24">
        <f>Input!AA$39</f>
        <v>23.647431875435558</v>
      </c>
      <c r="AB6" s="24">
        <f>Input!AB$39</f>
        <v>25.064139635101725</v>
      </c>
      <c r="AC6" s="24">
        <f>Input!AC$39</f>
        <v>26.51737452235539</v>
      </c>
      <c r="AD6" s="24">
        <f>Input!AD$39</f>
        <v>28.021342828115912</v>
      </c>
      <c r="AE6" s="24">
        <f>Input!AE$39</f>
        <v>29.58776769689971</v>
      </c>
      <c r="AF6" s="24">
        <f>Input!AF$39</f>
        <v>31.234180202650744</v>
      </c>
      <c r="AG6" s="24">
        <f>Input!AG$39</f>
        <v>32.92254525368845</v>
      </c>
      <c r="AH6" s="24">
        <f>Input!AH$39</f>
        <v>34.70766549367154</v>
      </c>
      <c r="AI6" s="24">
        <f>Input!AI$39</f>
        <v>36.53080407901026</v>
      </c>
      <c r="AJ6" s="24">
        <f>Input!AJ$39</f>
        <v>38.33684940741179</v>
      </c>
      <c r="AK6" s="24">
        <f>Input!AK$39</f>
        <v>40.1363455176582</v>
      </c>
      <c r="AL6" s="24">
        <f>Input!AL$39</f>
        <v>41.933749459656866</v>
      </c>
      <c r="AM6" s="24">
        <f>Input!AM$39</f>
        <v>43.7176101055806</v>
      </c>
      <c r="AN6" s="24">
        <f>Input!AN$39</f>
        <v>45.551664453306145</v>
      </c>
      <c r="AO6" s="24">
        <f>Input!AO$39</f>
        <v>47.40839574592564</v>
      </c>
      <c r="AP6" s="24">
        <f>Input!AP$39</f>
        <v>49.3787492888889</v>
      </c>
      <c r="AQ6" s="24">
        <f>Input!AQ$39</f>
        <v>51.4350597706601</v>
      </c>
      <c r="AR6" s="24">
        <f>Input!AR$39</f>
        <v>53.59546294937714</v>
      </c>
      <c r="AS6" s="24">
        <f>Input!AS$39</f>
        <v>55.86631399340675</v>
      </c>
      <c r="AT6" s="24">
        <f>Input!AT$39</f>
        <v>58.25524896357557</v>
      </c>
      <c r="AU6" s="24">
        <f>Input!AU$39</f>
        <v>60.70510862499754</v>
      </c>
      <c r="AV6" s="24">
        <f>Input!AV$39</f>
        <v>63.21634163365363</v>
      </c>
      <c r="AW6" s="24">
        <f>Input!AW$39</f>
        <v>65.80247113281408</v>
      </c>
      <c r="AX6" s="24">
        <f>Input!AX$39</f>
        <v>68.45212173008994</v>
      </c>
      <c r="AY6" s="24">
        <f>Input!AY$39</f>
        <v>71.29442971471678</v>
      </c>
      <c r="AZ6" s="24">
        <f>Input!AZ$39</f>
        <v>74.31417955770046</v>
      </c>
      <c r="BA6" s="24">
        <f>Input!BA$39</f>
        <v>77.55272397882838</v>
      </c>
      <c r="BB6" s="24">
        <f>Input!BB$39</f>
        <v>80.97821898448116</v>
      </c>
      <c r="BC6" s="24">
        <f>Input!BC$39</f>
        <v>84.43870720447549</v>
      </c>
      <c r="BD6" s="24">
        <f>Input!BD$39</f>
        <v>87.99795213733175</v>
      </c>
      <c r="BE6" s="24">
        <f>Input!BE$39</f>
        <v>91.60696222735513</v>
      </c>
      <c r="BF6" s="24">
        <f>Input!BF$39</f>
        <v>95.34183998497855</v>
      </c>
      <c r="BG6" s="24">
        <f>Input!BG$39</f>
        <v>99.14505140514068</v>
      </c>
      <c r="BH6" s="24">
        <f>Input!BH$39</f>
        <v>102.97828001066767</v>
      </c>
      <c r="BI6" s="24">
        <f>Input!BI$39</f>
        <v>106.950477749837</v>
      </c>
      <c r="BJ6" s="24">
        <f>Input!BJ$39</f>
        <v>110.99537858378602</v>
      </c>
      <c r="BK6" s="24">
        <f>Input!BK$39</f>
        <v>115.32302019811496</v>
      </c>
      <c r="BL6" s="24">
        <f>Input!BL$39</f>
        <v>119.73358209918408</v>
      </c>
      <c r="BM6" s="24">
        <f>Input!BM$39</f>
        <v>124.13134176586556</v>
      </c>
      <c r="BN6" s="24">
        <f>Input!BN$39</f>
        <v>128.72372028722583</v>
      </c>
      <c r="BO6" s="24">
        <f>Input!BO$39</f>
        <v>133.61915116432357</v>
      </c>
      <c r="BP6" s="24">
        <f>Input!BP$39</f>
        <v>138.6659478025636</v>
      </c>
      <c r="BQ6" s="24">
        <f>Input!BQ$39</f>
        <v>144.0475951266535</v>
      </c>
      <c r="BR6" s="24">
        <f>Input!BR$39</f>
        <v>149.85207480290435</v>
      </c>
      <c r="BS6" s="24">
        <f>Input!BS$39</f>
        <v>155.88998473460913</v>
      </c>
      <c r="BT6" s="24">
        <f>Input!BT$39</f>
        <v>162.10910832339403</v>
      </c>
      <c r="BU6" s="24">
        <f>Input!BU$39</f>
        <v>168.46903928367715</v>
      </c>
      <c r="BV6" s="24">
        <f>Input!BV$39</f>
        <v>174.99492835335113</v>
      </c>
      <c r="BW6" s="24">
        <f>Input!BW$39</f>
        <v>181.68291110045325</v>
      </c>
      <c r="BX6" s="24">
        <f>Input!BX$39</f>
        <v>188.54806077742228</v>
      </c>
      <c r="BY6" s="24">
        <f>Input!BY$39</f>
        <v>195.6046839857454</v>
      </c>
      <c r="BZ6" s="24">
        <f>Input!BZ$39</f>
        <v>202.85139502125475</v>
      </c>
      <c r="CA6" s="24">
        <f>Input!CA$39</f>
        <v>210.3150274014335</v>
      </c>
      <c r="CB6" s="24">
        <f>Input!CB$39</f>
        <v>218.00862171834024</v>
      </c>
      <c r="CC6" s="24">
        <f>Input!CC$39</f>
        <v>225.9405049234344</v>
      </c>
      <c r="CD6" s="24">
        <f>Input!CD$39</f>
        <v>234.12251509872422</v>
      </c>
      <c r="CE6" s="24">
        <f>Input!CE$39</f>
        <v>242.5769004211762</v>
      </c>
      <c r="CF6" s="24">
        <f>Input!CF$39</f>
        <v>251.3118572954901</v>
      </c>
      <c r="CG6" s="24">
        <f>Input!CG$39</f>
        <v>260.3459668795194</v>
      </c>
      <c r="CH6" s="24">
        <f>Input!CH$39</f>
        <v>269.6941931643263</v>
      </c>
      <c r="CI6" s="24">
        <f>Input!CI$39</f>
        <v>279.3489067792482</v>
      </c>
      <c r="CJ6" s="24">
        <f>Input!CJ$39</f>
        <v>289.3529436341604</v>
      </c>
      <c r="CK6" s="24">
        <f>Input!CK$39</f>
        <v>299.7054302257721</v>
      </c>
      <c r="CL6" s="24">
        <f>Input!CL$39</f>
        <v>310.4100890987355</v>
      </c>
      <c r="CM6" s="24">
        <f>Input!CM$39</f>
        <v>321.4845074287743</v>
      </c>
      <c r="CN6" s="24">
        <f>Input!CN$39</f>
        <v>332.9258751926366</v>
      </c>
      <c r="CO6" s="24">
        <f>Input!CO$39</f>
        <v>344.7296391680545</v>
      </c>
      <c r="CP6" s="24">
        <f>Input!CP$39</f>
        <v>356.9333548952289</v>
      </c>
      <c r="CQ6" s="24">
        <f>Input!CQ$39</f>
        <v>369.52590502830236</v>
      </c>
      <c r="CR6" s="24">
        <f>Input!CR$39</f>
        <v>382.5378802524626</v>
      </c>
      <c r="CS6" s="24">
        <f>Input!CS$39</f>
        <v>395.9926096080263</v>
      </c>
      <c r="CT6" s="24">
        <f>Input!CT$39</f>
        <v>409.9205662288889</v>
      </c>
      <c r="CU6" s="24">
        <f>Input!CU$39</f>
        <v>424.32736930143784</v>
      </c>
      <c r="CV6" s="24">
        <f>CU6*AVERAGE(CQ6/CP6,CR6/CQ6,CS6/CR6,CT6/CS6,CU6/CT6)</f>
        <v>439.2621950468055</v>
      </c>
      <c r="CW6" s="24">
        <f aca="true" t="shared" si="8" ref="CW6:FH6">CV6*AVERAGE(CR6/CQ6,CS6/CR6,CT6/CS6,CU6/CT6,CV6/CU6)</f>
        <v>454.7153501080068</v>
      </c>
      <c r="CX6" s="24">
        <f t="shared" si="8"/>
        <v>470.70915906591694</v>
      </c>
      <c r="CY6" s="24">
        <f t="shared" si="8"/>
        <v>487.26561172951006</v>
      </c>
      <c r="CZ6" s="24">
        <f t="shared" si="8"/>
        <v>504.4045245239182</v>
      </c>
      <c r="DA6" s="24">
        <f t="shared" si="8"/>
        <v>522.149130704441</v>
      </c>
      <c r="DB6" s="24">
        <f t="shared" si="8"/>
        <v>540.5161885542734</v>
      </c>
      <c r="DC6" s="24">
        <f t="shared" si="8"/>
        <v>559.5289009855953</v>
      </c>
      <c r="DD6" s="24">
        <f t="shared" si="8"/>
        <v>579.2105967566325</v>
      </c>
      <c r="DE6" s="24">
        <f t="shared" si="8"/>
        <v>599.584843377608</v>
      </c>
      <c r="DF6" s="24">
        <f t="shared" si="8"/>
        <v>620.6760398117866</v>
      </c>
      <c r="DG6" s="24">
        <f t="shared" si="8"/>
        <v>642.5087769726778</v>
      </c>
      <c r="DH6" s="24">
        <f t="shared" si="8"/>
        <v>665.1094777225276</v>
      </c>
      <c r="DI6" s="24">
        <f t="shared" si="8"/>
        <v>688.5052545525147</v>
      </c>
      <c r="DJ6" s="24">
        <f t="shared" si="8"/>
        <v>712.7240456487688</v>
      </c>
      <c r="DK6" s="24">
        <f t="shared" si="8"/>
        <v>737.7947561273031</v>
      </c>
      <c r="DL6" s="24">
        <f t="shared" si="8"/>
        <v>763.7472876130263</v>
      </c>
      <c r="DM6" s="24">
        <f t="shared" si="8"/>
        <v>790.6127323659381</v>
      </c>
      <c r="DN6" s="24">
        <f t="shared" si="8"/>
        <v>818.4232108201427</v>
      </c>
      <c r="DO6" s="24">
        <f t="shared" si="8"/>
        <v>847.2119509000447</v>
      </c>
      <c r="DP6" s="24">
        <f t="shared" si="8"/>
        <v>877.0133530616888</v>
      </c>
      <c r="DQ6" s="24">
        <f t="shared" si="8"/>
        <v>907.8630363296644</v>
      </c>
      <c r="DR6" s="24">
        <f t="shared" si="8"/>
        <v>939.7978882052056</v>
      </c>
      <c r="DS6" s="24">
        <f t="shared" si="8"/>
        <v>972.8560788877774</v>
      </c>
      <c r="DT6" s="24">
        <f t="shared" si="8"/>
        <v>1007.0771189232274</v>
      </c>
      <c r="DU6" s="24">
        <f t="shared" si="8"/>
        <v>1042.5019112950965</v>
      </c>
      <c r="DV6" s="24">
        <f t="shared" si="8"/>
        <v>1079.1728001262286</v>
      </c>
      <c r="DW6" s="24">
        <f t="shared" si="8"/>
        <v>1117.1336198466838</v>
      </c>
      <c r="DX6" s="24">
        <f t="shared" si="8"/>
        <v>1156.4297439881852</v>
      </c>
      <c r="DY6" s="24">
        <f t="shared" si="8"/>
        <v>1197.1081422971636</v>
      </c>
      <c r="DZ6" s="24">
        <f t="shared" si="8"/>
        <v>1239.2174374938963</v>
      </c>
      <c r="EA6" s="24">
        <f t="shared" si="8"/>
        <v>1282.8079629595695</v>
      </c>
      <c r="EB6" s="24">
        <f t="shared" si="8"/>
        <v>1327.9318224102283</v>
      </c>
      <c r="EC6" s="24">
        <f t="shared" si="8"/>
        <v>1374.6429519241053</v>
      </c>
      <c r="ED6" s="24">
        <f t="shared" si="8"/>
        <v>1422.9971849842495</v>
      </c>
      <c r="EE6" s="24">
        <f t="shared" si="8"/>
        <v>1473.0523192195728</v>
      </c>
      <c r="EF6" s="24">
        <f t="shared" si="8"/>
        <v>1524.8681853427895</v>
      </c>
      <c r="EG6" s="24">
        <f t="shared" si="8"/>
        <v>1578.5067185889925</v>
      </c>
      <c r="EH6" s="24">
        <f t="shared" si="8"/>
        <v>1634.0320327715751</v>
      </c>
      <c r="EI6" s="24">
        <f t="shared" si="8"/>
        <v>1691.5104970102766</v>
      </c>
      <c r="EJ6" s="24">
        <f t="shared" si="8"/>
        <v>1751.0108150364954</v>
      </c>
      <c r="EK6" s="24">
        <f t="shared" si="8"/>
        <v>1812.604107282134</v>
      </c>
      <c r="EL6" s="24">
        <f t="shared" si="8"/>
        <v>1876.3639958855154</v>
      </c>
      <c r="EM6" s="24">
        <f t="shared" si="8"/>
        <v>1942.3666927055083</v>
      </c>
      <c r="EN6" s="24">
        <f t="shared" si="8"/>
        <v>2010.6910904283438</v>
      </c>
      <c r="EO6" s="24">
        <f t="shared" si="8"/>
        <v>2081.418856858602</v>
      </c>
      <c r="EP6" s="24">
        <f t="shared" si="8"/>
        <v>2154.6345325313337</v>
      </c>
      <c r="EQ6" s="24">
        <f t="shared" si="8"/>
        <v>2230.425631764696</v>
      </c>
      <c r="ER6" s="24">
        <f t="shared" si="8"/>
        <v>2308.882747268552</v>
      </c>
      <c r="ES6" s="24">
        <f t="shared" si="8"/>
        <v>2390.099658429978</v>
      </c>
      <c r="ET6" s="24">
        <f t="shared" si="8"/>
        <v>2474.1734434051737</v>
      </c>
      <c r="EU6" s="24">
        <f t="shared" si="8"/>
        <v>2561.204595156082</v>
      </c>
      <c r="EV6" s="24">
        <f t="shared" si="8"/>
        <v>2651.2971415698403</v>
      </c>
      <c r="EW6" s="24">
        <f t="shared" si="8"/>
        <v>2744.558769803246</v>
      </c>
      <c r="EX6" s="24">
        <f t="shared" si="8"/>
        <v>2841.100955000467</v>
      </c>
      <c r="EY6" s="24">
        <f t="shared" si="8"/>
        <v>2941.039093538333</v>
      </c>
      <c r="EZ6" s="24">
        <f t="shared" si="8"/>
        <v>3044.492640959091</v>
      </c>
      <c r="FA6" s="24">
        <f t="shared" si="8"/>
        <v>3151.5852547551685</v>
      </c>
      <c r="FB6" s="24">
        <f t="shared" si="8"/>
        <v>3262.444942176369</v>
      </c>
      <c r="FC6" s="24">
        <f t="shared" si="8"/>
        <v>3377.204213236201</v>
      </c>
      <c r="FD6" s="24">
        <f t="shared" si="8"/>
        <v>3496.0002391003727</v>
      </c>
      <c r="FE6" s="24">
        <f t="shared" si="8"/>
        <v>3618.9750160468107</v>
      </c>
      <c r="FF6" s="24">
        <f t="shared" si="8"/>
        <v>3746.2755351931087</v>
      </c>
      <c r="FG6" s="24">
        <f t="shared" si="8"/>
        <v>3878.0539581942458</v>
      </c>
      <c r="FH6" s="24">
        <f t="shared" si="8"/>
        <v>4014.4677991206117</v>
      </c>
      <c r="FI6" s="24">
        <f aca="true" t="shared" si="9" ref="FI6:GY6">FH6*AVERAGE(FD6/FC6,FE6/FD6,FF6/FE6,FG6/FF6,FH6/FG6)</f>
        <v>4155.680112733767</v>
      </c>
      <c r="FJ6" s="24">
        <f t="shared" si="9"/>
        <v>4301.859689384961</v>
      </c>
      <c r="FK6" s="24">
        <f t="shared" si="9"/>
        <v>4453.181256769379</v>
      </c>
      <c r="FL6" s="24">
        <f t="shared" si="9"/>
        <v>4609.825688777249</v>
      </c>
      <c r="FM6" s="24">
        <f t="shared" si="9"/>
        <v>4771.9802216914695</v>
      </c>
      <c r="FN6" s="24">
        <f t="shared" si="9"/>
        <v>4939.8386779901775</v>
      </c>
      <c r="FO6" s="24">
        <f t="shared" si="9"/>
        <v>5113.601698021757</v>
      </c>
      <c r="FP6" s="24">
        <f t="shared" si="9"/>
        <v>5293.476979829218</v>
      </c>
      <c r="FQ6" s="24">
        <f t="shared" si="9"/>
        <v>5479.679527410592</v>
      </c>
      <c r="FR6" s="24">
        <f t="shared" si="9"/>
        <v>5672.431907712105</v>
      </c>
      <c r="FS6" s="24">
        <f t="shared" si="9"/>
        <v>5871.964516661306</v>
      </c>
      <c r="FT6" s="24">
        <f t="shared" si="9"/>
        <v>6078.515854558129</v>
      </c>
      <c r="FU6" s="24">
        <f t="shared" si="9"/>
        <v>6292.332811153075</v>
      </c>
      <c r="FV6" s="24">
        <f t="shared" si="9"/>
        <v>6513.6709607532575</v>
      </c>
      <c r="FW6" s="24">
        <f t="shared" si="9"/>
        <v>6742.794867709058</v>
      </c>
      <c r="FX6" s="24">
        <f t="shared" si="9"/>
        <v>6979.97840264653</v>
      </c>
      <c r="FY6" s="24">
        <f t="shared" si="9"/>
        <v>7225.50506982355</v>
      </c>
      <c r="FZ6" s="24">
        <f t="shared" si="9"/>
        <v>7479.668346000993</v>
      </c>
      <c r="GA6" s="24">
        <f t="shared" si="9"/>
        <v>7742.772031233996</v>
      </c>
      <c r="GB6" s="24">
        <f t="shared" si="9"/>
        <v>8015.130612002601</v>
      </c>
      <c r="GC6" s="24">
        <f t="shared" si="9"/>
        <v>8297.069637115823</v>
      </c>
      <c r="GD6" s="24">
        <f t="shared" si="9"/>
        <v>8588.926106838464</v>
      </c>
      <c r="GE6" s="24">
        <f t="shared" si="9"/>
        <v>8891.048875705796</v>
      </c>
      <c r="GF6" s="24">
        <f t="shared" si="9"/>
        <v>9203.799069507588</v>
      </c>
      <c r="GG6" s="24">
        <f t="shared" si="9"/>
        <v>9527.550516939908</v>
      </c>
      <c r="GH6" s="24">
        <f t="shared" si="9"/>
        <v>9862.690196440633</v>
      </c>
      <c r="GI6" s="24">
        <f t="shared" si="9"/>
        <v>10209.618698742786</v>
      </c>
      <c r="GJ6" s="24">
        <f t="shared" si="9"/>
        <v>10568.750705698572</v>
      </c>
      <c r="GK6" s="24">
        <f t="shared" si="9"/>
        <v>10940.515485946467</v>
      </c>
      <c r="GL6" s="24">
        <f t="shared" si="9"/>
        <v>11325.357408013806</v>
      </c>
      <c r="GM6" s="24">
        <f t="shared" si="9"/>
        <v>11723.736471468197</v>
      </c>
      <c r="GN6" s="24">
        <f t="shared" si="9"/>
        <v>12136.128856752634</v>
      </c>
      <c r="GO6" s="24">
        <f t="shared" si="9"/>
        <v>12563.02749436153</v>
      </c>
      <c r="GP6" s="24">
        <f t="shared" si="9"/>
        <v>13004.942654038</v>
      </c>
      <c r="GQ6" s="24">
        <f t="shared" si="9"/>
        <v>13462.40255469665</v>
      </c>
      <c r="GR6" s="24">
        <f t="shared" si="9"/>
        <v>13935.953995800935</v>
      </c>
      <c r="GS6" s="24">
        <f t="shared" si="9"/>
        <v>14426.163010949738</v>
      </c>
      <c r="GT6" s="24">
        <f t="shared" si="9"/>
        <v>14933.615544454411</v>
      </c>
      <c r="GU6" s="24">
        <f t="shared" si="9"/>
        <v>15458.918151715</v>
      </c>
      <c r="GV6" s="24">
        <f t="shared" si="9"/>
        <v>16002.698724232785</v>
      </c>
      <c r="GW6" s="24">
        <f t="shared" si="9"/>
        <v>16565.607240125766</v>
      </c>
      <c r="GX6" s="24">
        <f t="shared" si="9"/>
        <v>17148.31654104415</v>
      </c>
      <c r="GY6" s="24">
        <f t="shared" si="9"/>
        <v>17751.52313641452</v>
      </c>
    </row>
    <row r="7" spans="1:144" ht="11.25">
      <c r="A7" s="14"/>
      <c r="B7" s="14"/>
      <c r="C7" s="14"/>
      <c r="D7" s="23"/>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row>
    <row r="8" spans="1:144" ht="11.25">
      <c r="A8" s="14"/>
      <c r="B8" s="14"/>
      <c r="C8" s="14" t="s">
        <v>77</v>
      </c>
      <c r="D8" s="23"/>
      <c r="E8" s="24"/>
      <c r="F8" s="24">
        <f>IF(ISBLANK(Input!F$27),"",Input!F$27)</f>
        <v>2.103</v>
      </c>
      <c r="G8" s="24">
        <f>IF(ISBLANK(Input!G$27),"",Input!G$27)</f>
      </c>
      <c r="H8" s="24">
        <f>IF(ISBLANK(Input!H$27),"",Input!H$27)</f>
      </c>
      <c r="I8" s="24">
        <f>IF(ISBLANK(Input!I$27),"",Input!I$27)</f>
      </c>
      <c r="J8" s="24">
        <f>IF(ISBLANK(Input!J$27),"",Input!J$27)</f>
      </c>
      <c r="K8" s="24">
        <f>IF(Input!K27&gt;0,Input!K27,"")</f>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row>
    <row r="9" spans="1:144" ht="11.25">
      <c r="A9" s="14"/>
      <c r="B9" s="14"/>
      <c r="C9" s="14" t="s">
        <v>96</v>
      </c>
      <c r="D9" s="23"/>
      <c r="E9" s="24"/>
      <c r="F9" s="24">
        <f>IF(ISBLANK(Input!F$29),"",Input!F$29)</f>
        <v>-0.343</v>
      </c>
      <c r="G9" s="24">
        <f>IF(ISBLANK(Input!G$29),"",Input!G$29)</f>
        <v>1.341</v>
      </c>
      <c r="H9" s="24">
        <f>IF(ISBLANK(Input!H$29),"",Input!H$29)</f>
        <v>1.684</v>
      </c>
      <c r="I9" s="24">
        <f>IF(ISBLANK(Input!I$29),"",Input!I$29)</f>
        <v>2.006</v>
      </c>
      <c r="J9" s="24">
        <f>IF(ISBLANK(Input!J$29),"",Input!J$29)</f>
        <v>2.334</v>
      </c>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56"/>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row>
    <row r="10" spans="1:144" ht="11.25">
      <c r="A10" s="14"/>
      <c r="B10" s="14"/>
      <c r="C10" s="14" t="s">
        <v>70</v>
      </c>
      <c r="D10" s="23"/>
      <c r="E10" s="24"/>
      <c r="F10" s="24">
        <f>IF(ISBLANK(Input!F$31),"",Input!F$31)</f>
        <v>0.272</v>
      </c>
      <c r="G10" s="24">
        <f>IF(ISBLANK(Input!G$31),"",Input!G$31)</f>
        <v>0.323</v>
      </c>
      <c r="H10" s="24">
        <f>IF(ISBLANK(Input!H$31),"",Input!H$31)</f>
        <v>0.404</v>
      </c>
      <c r="I10" s="24">
        <f>IF(ISBLANK(Input!I$31),"",Input!I$31)</f>
        <v>0.48</v>
      </c>
      <c r="J10" s="24">
        <f>IF(ISBLANK(Input!J$31),"",Input!J$31)</f>
        <v>0.56</v>
      </c>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row>
    <row r="11" spans="1:144" ht="11.25">
      <c r="A11" s="14"/>
      <c r="B11" s="14"/>
      <c r="C11" s="14" t="s">
        <v>24</v>
      </c>
      <c r="D11" s="23"/>
      <c r="E11" s="24"/>
      <c r="F11" s="24">
        <f>Input!F$42</f>
        <v>174.17329947841964</v>
      </c>
      <c r="G11" s="24">
        <f>Input!G$42</f>
        <v>178.96644742894136</v>
      </c>
      <c r="H11" s="24">
        <f>Input!H$42</f>
        <v>185.15346517103765</v>
      </c>
      <c r="I11" s="24">
        <f>Input!I$42</f>
        <v>194.4351315766172</v>
      </c>
      <c r="J11" s="24">
        <f>Input!J$42</f>
        <v>203.91925867108128</v>
      </c>
      <c r="K11" s="24">
        <f>Input!K$42</f>
        <v>211.69555954047945</v>
      </c>
      <c r="L11" s="24">
        <f>Input!L$42</f>
        <v>219.48065888603364</v>
      </c>
      <c r="M11" s="24">
        <f>Input!M$42</f>
        <v>228.79604188401862</v>
      </c>
      <c r="N11" s="24">
        <f>Input!N$42</f>
        <v>239.61470103241197</v>
      </c>
      <c r="O11" s="24">
        <f>Input!O$42</f>
        <v>250.84678632453884</v>
      </c>
      <c r="P11" s="24">
        <f>Input!P$42</f>
        <v>262.04200075183115</v>
      </c>
      <c r="Q11" s="24">
        <f>Input!Q$42</f>
        <v>273.4468512045982</v>
      </c>
      <c r="R11" s="24">
        <f>Input!R$42</f>
        <v>285.1140876644045</v>
      </c>
      <c r="S11" s="24">
        <f>Input!S$42</f>
        <v>296.98530331167996</v>
      </c>
      <c r="T11" s="24">
        <f>Input!T$42</f>
        <v>309.24355752333906</v>
      </c>
      <c r="U11" s="24">
        <f>Input!U$42</f>
        <v>321.55115191948806</v>
      </c>
      <c r="V11" s="24">
        <f>Input!V$42</f>
        <v>334.0828892688284</v>
      </c>
      <c r="W11" s="24">
        <f>Input!W$42</f>
        <v>347.01723405918244</v>
      </c>
      <c r="X11" s="24">
        <f>Input!X$42</f>
        <v>360.19238332727366</v>
      </c>
      <c r="Y11" s="24">
        <f>Input!Y$42</f>
        <v>373.70954914458446</v>
      </c>
      <c r="Z11" s="24">
        <f>Input!Z$42</f>
        <v>387.7082172010815</v>
      </c>
      <c r="AA11" s="24">
        <f>Input!AA$42</f>
        <v>402.3617365918128</v>
      </c>
      <c r="AB11" s="24">
        <f>Input!AB$42</f>
        <v>417.84201977946543</v>
      </c>
      <c r="AC11" s="24">
        <f>Input!AC$42</f>
        <v>433.9733596821173</v>
      </c>
      <c r="AD11" s="24">
        <f>Input!AD$42</f>
        <v>450.74256226699794</v>
      </c>
      <c r="AE11" s="24">
        <f>Input!AE$42</f>
        <v>468.0450020767843</v>
      </c>
      <c r="AF11" s="24">
        <f>Input!AF$42</f>
        <v>485.8741913734247</v>
      </c>
      <c r="AG11" s="24">
        <f>Input!AG$42</f>
        <v>504.4377108920212</v>
      </c>
      <c r="AH11" s="24">
        <f>Input!AH$42</f>
        <v>523.4695384304359</v>
      </c>
      <c r="AI11" s="24">
        <f>Input!AI$42</f>
        <v>543.3017495416981</v>
      </c>
      <c r="AJ11" s="24">
        <f>Input!AJ$42</f>
        <v>564.1314825386326</v>
      </c>
      <c r="AK11" s="24">
        <f>Input!AK$42</f>
        <v>586.0129321062711</v>
      </c>
      <c r="AL11" s="24">
        <f>Input!AL$42</f>
        <v>609.0362424303466</v>
      </c>
      <c r="AM11" s="24">
        <f>Input!AM$42</f>
        <v>633.249485236006</v>
      </c>
      <c r="AN11" s="24">
        <f>Input!AN$42</f>
        <v>658.3313329281862</v>
      </c>
      <c r="AO11" s="24">
        <f>Input!AO$42</f>
        <v>684.2302423319863</v>
      </c>
      <c r="AP11" s="24">
        <f>Input!AP$42</f>
        <v>710.7688086269769</v>
      </c>
      <c r="AQ11" s="24">
        <f>Input!AQ$42</f>
        <v>738.0383123700032</v>
      </c>
      <c r="AR11" s="24">
        <f>Input!AR$42</f>
        <v>766.0749162454165</v>
      </c>
      <c r="AS11" s="24">
        <f>Input!AS$42</f>
        <v>794.9036920170815</v>
      </c>
      <c r="AT11" s="24">
        <f>Input!AT$42</f>
        <v>824.2120100185866</v>
      </c>
      <c r="AU11" s="24">
        <f>Input!AU$42</f>
        <v>854.5406715172135</v>
      </c>
      <c r="AV11" s="24">
        <f>Input!AV$42</f>
        <v>885.9832089029234</v>
      </c>
      <c r="AW11" s="24">
        <f>Input!AW$42</f>
        <v>918.4888259642798</v>
      </c>
      <c r="AX11" s="24">
        <f>Input!AX$42</f>
        <v>952.2819813044334</v>
      </c>
      <c r="AY11" s="24">
        <f>Input!AY$42</f>
        <v>986.6681160837344</v>
      </c>
      <c r="AZ11" s="24">
        <f>Input!AZ$42</f>
        <v>1021.8695249198335</v>
      </c>
      <c r="BA11" s="24">
        <f>Input!BA$42</f>
        <v>1057.6292977311446</v>
      </c>
      <c r="BB11" s="24">
        <f>Input!BB$42</f>
        <v>1094.2628538324334</v>
      </c>
      <c r="BC11" s="24">
        <f>Input!BC$42</f>
        <v>1132.7244722339178</v>
      </c>
      <c r="BD11" s="24">
        <f>Input!BD$42</f>
        <v>1172.6757451566539</v>
      </c>
      <c r="BE11" s="24">
        <f>Input!BE$42</f>
        <v>1214.5377152316385</v>
      </c>
      <c r="BF11" s="24">
        <f>Input!BF$42</f>
        <v>1257.7277064137759</v>
      </c>
      <c r="BG11" s="24">
        <f>Input!BG$42</f>
        <v>1302.859637319124</v>
      </c>
      <c r="BH11" s="24">
        <f>Input!BH$42</f>
        <v>1350.2212772441576</v>
      </c>
      <c r="BI11" s="24">
        <f>Input!BI$42</f>
        <v>1399.21685892549</v>
      </c>
      <c r="BJ11" s="24">
        <f>Input!BJ$42</f>
        <v>1450.2488928052296</v>
      </c>
      <c r="BK11" s="24">
        <f>Input!BK$42</f>
        <v>1502.3451386760828</v>
      </c>
      <c r="BL11" s="24">
        <f>Input!BL$42</f>
        <v>1556.5670509696251</v>
      </c>
      <c r="BM11" s="24">
        <f>Input!BM$42</f>
        <v>1613.599780190932</v>
      </c>
      <c r="BN11" s="24">
        <f>Input!BN$42</f>
        <v>1672.4027471275886</v>
      </c>
      <c r="BO11" s="24">
        <f>Input!BO$42</f>
        <v>1732.4672342265453</v>
      </c>
      <c r="BP11" s="24">
        <f>Input!BP$42</f>
        <v>1794.7533109082954</v>
      </c>
      <c r="BQ11" s="24">
        <f>Input!BQ$42</f>
        <v>1858.4035256066436</v>
      </c>
      <c r="BR11" s="24">
        <f>Input!BR$42</f>
        <v>1922.8562535682224</v>
      </c>
      <c r="BS11" s="24">
        <f>Input!BS$42</f>
        <v>1989.4222103746347</v>
      </c>
      <c r="BT11" s="24">
        <f>Input!BT$42</f>
        <v>2058.4653987326606</v>
      </c>
      <c r="BU11" s="24">
        <f>Input!BU$42</f>
        <v>2130.2236720594838</v>
      </c>
      <c r="BV11" s="24">
        <f>Input!BV$42</f>
        <v>2204.7985262391144</v>
      </c>
      <c r="BW11" s="24">
        <f>Input!BW$42</f>
        <v>2282.2463864721817</v>
      </c>
      <c r="BX11" s="24">
        <f>Input!BX$42</f>
        <v>2362.6224325273206</v>
      </c>
      <c r="BY11" s="24">
        <f>Input!BY$42</f>
        <v>2445.9679753721543</v>
      </c>
      <c r="BZ11" s="24">
        <f>Input!BZ$42</f>
        <v>2532.3707545133975</v>
      </c>
      <c r="CA11" s="24">
        <f>Input!CA$42</f>
        <v>2621.9669979393693</v>
      </c>
      <c r="CB11" s="24">
        <f>Input!CB$42</f>
        <v>2714.826194236525</v>
      </c>
      <c r="CC11" s="24">
        <f>Input!CC$42</f>
        <v>2810.9002763254625</v>
      </c>
      <c r="CD11" s="24">
        <f>Input!CD$42</f>
        <v>2910.449288654879</v>
      </c>
      <c r="CE11" s="24">
        <f>Input!CE$42</f>
        <v>3013.560795264394</v>
      </c>
      <c r="CF11" s="24">
        <f>Input!CF$42</f>
        <v>3120.3253307423133</v>
      </c>
      <c r="CG11" s="24">
        <f>Input!CG$42</f>
        <v>3230.8732106174716</v>
      </c>
      <c r="CH11" s="24">
        <f>Input!CH$42</f>
        <v>3345.3437837374668</v>
      </c>
      <c r="CI11" s="24">
        <f>Input!CI$42</f>
        <v>3463.95217530881</v>
      </c>
      <c r="CJ11" s="24">
        <f>Input!CJ$42</f>
        <v>3586.703838012132</v>
      </c>
      <c r="CK11" s="24">
        <f>Input!CK$42</f>
        <v>3713.832608757658</v>
      </c>
      <c r="CL11" s="24">
        <f>Input!CL$42</f>
        <v>3845.556614152156</v>
      </c>
      <c r="CM11" s="24">
        <f>Input!CM$42</f>
        <v>3981.935497044031</v>
      </c>
      <c r="CN11" s="24">
        <f>Input!CN$42</f>
        <v>4123.272712596079</v>
      </c>
      <c r="CO11" s="24">
        <f>Input!CO$42</f>
        <v>4269.640541193583</v>
      </c>
      <c r="CP11" s="24">
        <f>Input!CP$42</f>
        <v>4421.382863300064</v>
      </c>
      <c r="CQ11" s="24">
        <f>Input!CQ$42</f>
        <v>4578.499488940285</v>
      </c>
      <c r="CR11" s="24">
        <f>Input!CR$42</f>
        <v>4741.232972344186</v>
      </c>
      <c r="CS11" s="24">
        <f>Input!CS$42</f>
        <v>4909.785901653736</v>
      </c>
      <c r="CT11" s="24">
        <f>Input!CT$42</f>
        <v>5084.0599233847615</v>
      </c>
      <c r="CU11" s="24">
        <f>Input!CU$42</f>
        <v>5264.245008692005</v>
      </c>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row>
    <row r="12" spans="1:144" ht="11.25">
      <c r="A12" s="14"/>
      <c r="B12" s="14"/>
      <c r="C12" s="14" t="s">
        <v>12</v>
      </c>
      <c r="D12" s="23"/>
      <c r="E12" s="24"/>
      <c r="F12" s="24">
        <f>Input!F$34</f>
        <v>0</v>
      </c>
      <c r="G12" s="24">
        <f>Input!G$34</f>
        <v>0</v>
      </c>
      <c r="H12" s="24">
        <f>Input!H$34</f>
        <v>0</v>
      </c>
      <c r="I12" s="24">
        <f>Input!I$34</f>
        <v>0</v>
      </c>
      <c r="J12" s="24">
        <f>Input!J$34</f>
        <v>0</v>
      </c>
      <c r="K12" s="24">
        <f>Input!K$34</f>
        <v>0</v>
      </c>
      <c r="L12" s="24">
        <f>Input!L$34</f>
        <v>0</v>
      </c>
      <c r="M12" s="24">
        <f>Input!M$34</f>
        <v>0</v>
      </c>
      <c r="N12" s="24">
        <f>Input!N$34</f>
        <v>0</v>
      </c>
      <c r="O12" s="24">
        <f>Input!O$34</f>
        <v>0</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row>
    <row r="13" spans="1:144" ht="11.25">
      <c r="A13" s="14"/>
      <c r="B13" s="14"/>
      <c r="C13" s="14"/>
      <c r="D13" s="23"/>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row>
    <row r="14" spans="1:144" ht="11.25">
      <c r="A14" s="14"/>
      <c r="B14" s="14"/>
      <c r="C14" s="14" t="s">
        <v>21</v>
      </c>
      <c r="D14" s="25">
        <f>Input!$C$22</f>
        <v>40</v>
      </c>
      <c r="E14" s="24"/>
      <c r="F14" s="26"/>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56"/>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row>
    <row r="15" spans="1:144" ht="11.25">
      <c r="A15" s="14"/>
      <c r="B15" s="14"/>
      <c r="C15" s="14" t="s">
        <v>22</v>
      </c>
      <c r="D15" s="103">
        <f>Input!$C$24</f>
        <v>2021</v>
      </c>
      <c r="E15" s="24"/>
      <c r="F15" s="27"/>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row>
    <row r="16" spans="1:144" ht="11.25">
      <c r="A16" s="14"/>
      <c r="B16" s="14"/>
      <c r="C16" s="14" t="s">
        <v>7</v>
      </c>
      <c r="D16" s="102">
        <f>Input!$C$16</f>
        <v>0.24</v>
      </c>
      <c r="E16" s="24"/>
      <c r="F16" s="27"/>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row>
    <row r="17" spans="1:144" ht="11.25">
      <c r="A17" s="14"/>
      <c r="B17" s="14"/>
      <c r="C17" s="14" t="s">
        <v>6</v>
      </c>
      <c r="D17" s="29">
        <f>Input!$C$13</f>
        <v>0.0865</v>
      </c>
      <c r="E17" s="24"/>
      <c r="F17" s="27"/>
      <c r="G17" s="24"/>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row>
    <row r="18" spans="1:144" ht="11.25">
      <c r="A18" s="14"/>
      <c r="B18" s="14"/>
      <c r="C18" s="14" t="s">
        <v>10</v>
      </c>
      <c r="D18" s="29">
        <f>$D$17*(1-$D$16)</f>
        <v>0.06573999999999999</v>
      </c>
      <c r="E18" s="24"/>
      <c r="F18" s="27"/>
      <c r="G18" s="24"/>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row>
    <row r="19" spans="1:144" ht="11.25">
      <c r="A19" s="14"/>
      <c r="B19" s="14"/>
      <c r="C19" s="14" t="s">
        <v>11</v>
      </c>
      <c r="D19" s="28">
        <f>($D$18/26)/((1+$D$18)^(1/26)-1)-1</f>
        <v>0.03125750661309379</v>
      </c>
      <c r="E19" s="24"/>
      <c r="F19" s="27"/>
      <c r="G19" s="24"/>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row>
    <row r="20" spans="1:144" ht="11.25">
      <c r="A20" s="14"/>
      <c r="B20" s="14"/>
      <c r="C20" s="14"/>
      <c r="D20" s="28"/>
      <c r="E20" s="30"/>
      <c r="F20" s="30"/>
      <c r="G20" s="30"/>
      <c r="H20" s="30"/>
      <c r="I20" s="31"/>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row>
    <row r="21" spans="1:144" ht="11.25">
      <c r="A21" s="14"/>
      <c r="B21" s="15" t="s">
        <v>2</v>
      </c>
      <c r="C21" s="14"/>
      <c r="D21" s="25"/>
      <c r="E21" s="25"/>
      <c r="F21" s="28"/>
      <c r="G21" s="28"/>
      <c r="I21" s="32"/>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row>
    <row r="22" spans="1:144" ht="11.25">
      <c r="A22" s="14"/>
      <c r="B22" s="14"/>
      <c r="C22" s="14" t="s">
        <v>47</v>
      </c>
      <c r="E22" s="25"/>
      <c r="F22" s="28">
        <f aca="true" ca="1" t="shared" si="10" ref="F22:AK22">(NPV($D$18,OFFSET(F$6,0,0,1,$D$14))-E$42/(1+$D$19))/NPV($D$18,OFFSET(F$5,0,0,1,$D$14))</f>
        <v>0.0465218046747884</v>
      </c>
      <c r="G22" s="28">
        <f ca="1" t="shared" si="10"/>
        <v>0.047198759499560546</v>
      </c>
      <c r="H22" s="28">
        <f ca="1" t="shared" si="10"/>
        <v>0.047482538249963416</v>
      </c>
      <c r="I22" s="28">
        <f ca="1" t="shared" si="10"/>
        <v>0.047755250057936176</v>
      </c>
      <c r="J22" s="28">
        <f ca="1" t="shared" si="10"/>
        <v>0.04802385378954034</v>
      </c>
      <c r="K22" s="28">
        <f ca="1" t="shared" si="10"/>
        <v>0.04829146917192751</v>
      </c>
      <c r="L22" s="28">
        <f ca="1" t="shared" si="10"/>
        <v>0.04856989232647792</v>
      </c>
      <c r="M22" s="28">
        <f ca="1" t="shared" si="10"/>
        <v>0.048848946495350785</v>
      </c>
      <c r="N22" s="28">
        <f ca="1" t="shared" si="10"/>
        <v>0.04913022768740194</v>
      </c>
      <c r="O22" s="28">
        <f ca="1" t="shared" si="10"/>
        <v>0.049414591873139346</v>
      </c>
      <c r="P22" s="28">
        <f ca="1" t="shared" si="10"/>
        <v>0.049700500431322965</v>
      </c>
      <c r="Q22" s="28">
        <f ca="1" t="shared" si="10"/>
        <v>0.04998742933237783</v>
      </c>
      <c r="R22" s="28">
        <f ca="1" t="shared" si="10"/>
        <v>0.05027414497934852</v>
      </c>
      <c r="S22" s="28">
        <f ca="1" t="shared" si="10"/>
        <v>0.05056059795518178</v>
      </c>
      <c r="T22" s="28">
        <f ca="1" t="shared" si="10"/>
        <v>0.05084585298490983</v>
      </c>
      <c r="U22" s="28">
        <f ca="1" t="shared" si="10"/>
        <v>0.05112856848558482</v>
      </c>
      <c r="V22" s="28">
        <f ca="1" t="shared" si="10"/>
        <v>0.05140878830682448</v>
      </c>
      <c r="W22" s="28">
        <f ca="1" t="shared" si="10"/>
        <v>0.05168577968039313</v>
      </c>
      <c r="X22" s="28">
        <f ca="1" t="shared" si="10"/>
        <v>0.0519610524977761</v>
      </c>
      <c r="Y22" s="28">
        <f ca="1" t="shared" si="10"/>
        <v>0.05223387372881401</v>
      </c>
      <c r="Z22" s="28">
        <f ca="1" t="shared" si="10"/>
        <v>0.0525025601469647</v>
      </c>
      <c r="AA22" s="28">
        <f ca="1" t="shared" si="10"/>
        <v>0.052767568912083916</v>
      </c>
      <c r="AB22" s="28">
        <f ca="1" t="shared" si="10"/>
        <v>0.05303027094571465</v>
      </c>
      <c r="AC22" s="28">
        <f ca="1" t="shared" si="10"/>
        <v>0.053290471056366195</v>
      </c>
      <c r="AD22" s="28">
        <f ca="1" t="shared" si="10"/>
        <v>0.053549511143443675</v>
      </c>
      <c r="AE22" s="28">
        <f ca="1" t="shared" si="10"/>
        <v>0.0538093224631835</v>
      </c>
      <c r="AF22" s="28">
        <f ca="1" t="shared" si="10"/>
        <v>0.054069978769569205</v>
      </c>
      <c r="AG22" s="28">
        <f ca="1" t="shared" si="10"/>
        <v>0.054331088763044225</v>
      </c>
      <c r="AH22" s="28">
        <f ca="1" t="shared" si="10"/>
        <v>0.054591976972393694</v>
      </c>
      <c r="AI22" s="28">
        <f ca="1" t="shared" si="10"/>
        <v>0.05485212654624751</v>
      </c>
      <c r="AJ22" s="28">
        <f ca="1" t="shared" si="10"/>
        <v>0.05511102491691893</v>
      </c>
      <c r="AK22" s="28">
        <f ca="1" t="shared" si="10"/>
        <v>0.05536826578037141</v>
      </c>
      <c r="AL22" s="28">
        <f aca="true" ca="1" t="shared" si="11" ref="AL22:BQ22">(NPV($D$18,OFFSET(AL$6,0,0,1,$D$14))-AK$42/(1+$D$19))/NPV($D$18,OFFSET(AL$5,0,0,1,$D$14))</f>
        <v>0.055623537629700626</v>
      </c>
      <c r="AM22" s="28">
        <f ca="1" t="shared" si="11"/>
        <v>0.05587652670916888</v>
      </c>
      <c r="AN22" s="28">
        <f ca="1" t="shared" si="11"/>
        <v>0.05612703514707458</v>
      </c>
      <c r="AO22" s="28">
        <f ca="1" t="shared" si="11"/>
        <v>0.05637491802847417</v>
      </c>
      <c r="AP22" s="28">
        <f ca="1" t="shared" si="11"/>
        <v>0.05662008522508259</v>
      </c>
      <c r="AQ22" s="28">
        <f ca="1" t="shared" si="11"/>
        <v>0.05686243185424456</v>
      </c>
      <c r="AR22" s="28">
        <f ca="1" t="shared" si="11"/>
        <v>0.057101922770173064</v>
      </c>
      <c r="AS22" s="28">
        <f ca="1" t="shared" si="11"/>
        <v>0.05733852896723326</v>
      </c>
      <c r="AT22" s="28">
        <f ca="1" t="shared" si="11"/>
        <v>0.05757225606401428</v>
      </c>
      <c r="AU22" s="28">
        <f ca="1" t="shared" si="11"/>
        <v>0.057803120610972564</v>
      </c>
      <c r="AV22" s="28">
        <f ca="1" t="shared" si="11"/>
        <v>0.05803105993529731</v>
      </c>
      <c r="AW22" s="28">
        <f ca="1" t="shared" si="11"/>
        <v>0.05825615304043044</v>
      </c>
      <c r="AX22" s="28">
        <f ca="1" t="shared" si="11"/>
        <v>0.05847841536025288</v>
      </c>
      <c r="AY22" s="28">
        <f ca="1" t="shared" si="11"/>
        <v>0.05869782606423271</v>
      </c>
      <c r="AZ22" s="28">
        <f ca="1" t="shared" si="11"/>
        <v>0.058914398285393764</v>
      </c>
      <c r="BA22" s="28">
        <f ca="1" t="shared" si="11"/>
        <v>0.059128073707922855</v>
      </c>
      <c r="BB22" s="28">
        <f ca="1" t="shared" si="11"/>
        <v>0.0593387661687542</v>
      </c>
      <c r="BC22" s="28">
        <f ca="1" t="shared" si="11"/>
        <v>0.05954643475146385</v>
      </c>
      <c r="BD22" s="28">
        <f ca="1" t="shared" si="11"/>
        <v>0.05975101365704122</v>
      </c>
      <c r="BE22" s="28">
        <f ca="1" t="shared" si="11"/>
        <v>0.059952479771937885</v>
      </c>
      <c r="BF22" s="28">
        <f ca="1" t="shared" si="11"/>
        <v>0.060150837460280306</v>
      </c>
      <c r="BG22" s="28">
        <f ca="1" t="shared" si="11"/>
        <v>0.06034617236559198</v>
      </c>
      <c r="BH22" s="28">
        <f ca="1" t="shared" si="11"/>
        <v>0.06053854587042702</v>
      </c>
      <c r="BI22" s="28">
        <f ca="1" t="shared" si="11"/>
        <v>0.06072800066681062</v>
      </c>
      <c r="BJ22" s="28">
        <f ca="1" t="shared" si="11"/>
        <v>0.06091457174659658</v>
      </c>
      <c r="BK22" s="28">
        <f ca="1" t="shared" si="11"/>
        <v>0.061098305437693574</v>
      </c>
      <c r="BL22" s="28">
        <f ca="1" t="shared" si="11"/>
        <v>0.061279252476872964</v>
      </c>
      <c r="BM22" s="28">
        <f ca="1" t="shared" si="11"/>
        <v>0.061457456982385555</v>
      </c>
      <c r="BN22" s="28">
        <f ca="1" t="shared" si="11"/>
        <v>0.06163296229471151</v>
      </c>
      <c r="BO22" s="28">
        <f ca="1" t="shared" si="11"/>
        <v>0.06180581071428834</v>
      </c>
      <c r="BP22" s="28">
        <f ca="1" t="shared" si="11"/>
        <v>0.06197604305156327</v>
      </c>
      <c r="BQ22" s="28">
        <f ca="1" t="shared" si="11"/>
        <v>0.06214369993749788</v>
      </c>
      <c r="BR22" s="28">
        <f aca="true" ca="1" t="shared" si="12" ref="BR22:CU22">(NPV($D$18,OFFSET(BR$6,0,0,1,$D$14))-BQ$42/(1+$D$19))/NPV($D$18,OFFSET(BR$5,0,0,1,$D$14))</f>
        <v>0.062308817525781816</v>
      </c>
      <c r="BS22" s="28">
        <f ca="1" t="shared" si="12"/>
        <v>0.06247142709850063</v>
      </c>
      <c r="BT22" s="28">
        <f ca="1" t="shared" si="12"/>
        <v>0.06263155957052435</v>
      </c>
      <c r="BU22" s="28">
        <f ca="1" t="shared" si="12"/>
        <v>0.06278924610389194</v>
      </c>
      <c r="BV22" s="28">
        <f ca="1" t="shared" si="12"/>
        <v>0.06294451800134503</v>
      </c>
      <c r="BW22" s="28">
        <f ca="1" t="shared" si="12"/>
        <v>0.06309740662981503</v>
      </c>
      <c r="BX22" s="28">
        <f ca="1" t="shared" si="12"/>
        <v>0.0632479434404051</v>
      </c>
      <c r="BY22" s="28">
        <f ca="1" t="shared" si="12"/>
        <v>0.06339615987714539</v>
      </c>
      <c r="BZ22" s="28">
        <f ca="1" t="shared" si="12"/>
        <v>0.06354208715084754</v>
      </c>
      <c r="CA22" s="28">
        <f ca="1" t="shared" si="12"/>
        <v>0.06368575611884278</v>
      </c>
      <c r="CB22" s="28">
        <f ca="1" t="shared" si="12"/>
        <v>0.06382719739712811</v>
      </c>
      <c r="CC22" s="28">
        <f ca="1" t="shared" si="12"/>
        <v>0.063966441300805</v>
      </c>
      <c r="CD22" s="28">
        <f ca="1" t="shared" si="12"/>
        <v>0.06410351751877907</v>
      </c>
      <c r="CE22" s="28">
        <f ca="1" t="shared" si="12"/>
        <v>0.0642384554044953</v>
      </c>
      <c r="CF22" s="28">
        <f ca="1" t="shared" si="12"/>
        <v>0.06437128393155457</v>
      </c>
      <c r="CG22" s="28">
        <f ca="1" t="shared" si="12"/>
        <v>0.06450203164047873</v>
      </c>
      <c r="CH22" s="28">
        <f ca="1" t="shared" si="12"/>
        <v>0.06463072666722765</v>
      </c>
      <c r="CI22" s="28">
        <f ca="1" t="shared" si="12"/>
        <v>0.06475739676280144</v>
      </c>
      <c r="CJ22" s="28">
        <f ca="1" t="shared" si="12"/>
        <v>0.06488206937844679</v>
      </c>
      <c r="CK22" s="28">
        <f ca="1" t="shared" si="12"/>
        <v>0.06500477151458021</v>
      </c>
      <c r="CL22" s="28">
        <f ca="1" t="shared" si="12"/>
        <v>0.06512552983059001</v>
      </c>
      <c r="CM22" s="28">
        <f ca="1" t="shared" si="12"/>
        <v>0.06524437071359027</v>
      </c>
      <c r="CN22" s="28">
        <f ca="1" t="shared" si="12"/>
        <v>0.06536132015859095</v>
      </c>
      <c r="CO22" s="28">
        <f ca="1" t="shared" si="12"/>
        <v>0.06547640391212753</v>
      </c>
      <c r="CP22" s="28">
        <f ca="1" t="shared" si="12"/>
        <v>0.06558964733814054</v>
      </c>
      <c r="CQ22" s="28">
        <f ca="1" t="shared" si="12"/>
        <v>0.06570107561591608</v>
      </c>
      <c r="CR22" s="28">
        <f ca="1" t="shared" si="12"/>
        <v>0.06581071352140443</v>
      </c>
      <c r="CS22" s="28">
        <f ca="1" t="shared" si="12"/>
        <v>0.06591858550018567</v>
      </c>
      <c r="CT22" s="28">
        <f ca="1" t="shared" si="12"/>
        <v>0.06602471568102632</v>
      </c>
      <c r="CU22" s="28">
        <f ca="1" t="shared" si="12"/>
        <v>0.06612912764275751</v>
      </c>
      <c r="CV22" s="25"/>
      <c r="CW22" s="25"/>
      <c r="CX22" s="25"/>
      <c r="CY22" s="25"/>
      <c r="CZ22" s="28"/>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row>
    <row r="23" spans="1:144" ht="11.25">
      <c r="A23" s="14"/>
      <c r="B23" s="14"/>
      <c r="C23" s="14" t="s">
        <v>48</v>
      </c>
      <c r="D23" s="25"/>
      <c r="E23" s="25"/>
      <c r="F23" s="24">
        <f aca="true" t="shared" si="13" ref="F23:AK23">F$5*F$22</f>
        <v>8.3803122609789</v>
      </c>
      <c r="G23" s="24">
        <f t="shared" si="13"/>
        <v>8.754352632550487</v>
      </c>
      <c r="H23" s="24">
        <f t="shared" si="13"/>
        <v>9.122562014491384</v>
      </c>
      <c r="I23" s="24">
        <f t="shared" si="13"/>
        <v>9.637111255665893</v>
      </c>
      <c r="J23" s="24">
        <f t="shared" si="13"/>
        <v>10.171464655006831</v>
      </c>
      <c r="K23" s="24">
        <f t="shared" si="13"/>
        <v>10.631804842620268</v>
      </c>
      <c r="L23" s="24">
        <f t="shared" si="13"/>
        <v>11.099635682293496</v>
      </c>
      <c r="M23" s="24">
        <f t="shared" si="13"/>
        <v>11.648037709274654</v>
      </c>
      <c r="N23" s="24">
        <f t="shared" si="13"/>
        <v>12.277212374663367</v>
      </c>
      <c r="O23" s="24">
        <f t="shared" si="13"/>
        <v>12.935734772240044</v>
      </c>
      <c r="P23" s="24">
        <f t="shared" si="13"/>
        <v>13.601108215836232</v>
      </c>
      <c r="Q23" s="24">
        <f t="shared" si="13"/>
        <v>14.286463597168577</v>
      </c>
      <c r="R23" s="24">
        <f t="shared" si="13"/>
        <v>14.994189546115631</v>
      </c>
      <c r="S23" s="24">
        <f t="shared" si="13"/>
        <v>15.72543139964831</v>
      </c>
      <c r="T23" s="24">
        <f t="shared" si="13"/>
        <v>16.486121226137293</v>
      </c>
      <c r="U23" s="24">
        <f t="shared" si="13"/>
        <v>17.25872939612473</v>
      </c>
      <c r="V23" s="24">
        <f t="shared" si="13"/>
        <v>18.05403596388648</v>
      </c>
      <c r="W23" s="24">
        <f t="shared" si="13"/>
        <v>18.87988649658114</v>
      </c>
      <c r="X23" s="24">
        <f t="shared" si="13"/>
        <v>19.73018603017056</v>
      </c>
      <c r="Y23" s="24">
        <f t="shared" si="13"/>
        <v>20.609315595656355</v>
      </c>
      <c r="Z23" s="24">
        <f t="shared" si="13"/>
        <v>21.522971101192187</v>
      </c>
      <c r="AA23" s="24">
        <f t="shared" si="13"/>
        <v>22.479468154275093</v>
      </c>
      <c r="AB23" s="24">
        <f t="shared" si="13"/>
        <v>23.48743363728038</v>
      </c>
      <c r="AC23" s="24">
        <f t="shared" si="13"/>
        <v>24.53976814284827</v>
      </c>
      <c r="AD23" s="24">
        <f t="shared" si="13"/>
        <v>25.63757307096941</v>
      </c>
      <c r="AE23" s="24">
        <f t="shared" si="13"/>
        <v>26.777282176999318</v>
      </c>
      <c r="AF23" s="24">
        <f t="shared" si="13"/>
        <v>27.960038672684902</v>
      </c>
      <c r="AG23" s="24">
        <f t="shared" si="13"/>
        <v>29.19536777438473</v>
      </c>
      <c r="AH23" s="24">
        <f t="shared" si="13"/>
        <v>30.471997063139977</v>
      </c>
      <c r="AI23" s="24">
        <f t="shared" si="13"/>
        <v>31.805048606836937</v>
      </c>
      <c r="AJ23" s="24">
        <f t="shared" si="13"/>
        <v>33.20264725353304</v>
      </c>
      <c r="AK23" s="24">
        <f t="shared" si="13"/>
        <v>34.66879962166929</v>
      </c>
      <c r="AL23" s="24">
        <f aca="true" t="shared" si="14" ref="AL23:BQ23">AL$5*AL$22</f>
        <v>36.20925383969952</v>
      </c>
      <c r="AM23" s="24">
        <f t="shared" si="14"/>
        <v>37.82656998408263</v>
      </c>
      <c r="AN23" s="24">
        <f t="shared" si="14"/>
        <v>39.50686573345922</v>
      </c>
      <c r="AO23" s="24">
        <f t="shared" si="14"/>
        <v>41.246068248106766</v>
      </c>
      <c r="AP23" s="24">
        <f t="shared" si="14"/>
        <v>43.039619512834726</v>
      </c>
      <c r="AQ23" s="24">
        <f t="shared" si="14"/>
        <v>44.891375824089124</v>
      </c>
      <c r="AR23" s="24">
        <f t="shared" si="14"/>
        <v>46.80475468977958</v>
      </c>
      <c r="AS23" s="24">
        <f t="shared" si="14"/>
        <v>48.781900634085595</v>
      </c>
      <c r="AT23" s="24">
        <f t="shared" si="14"/>
        <v>50.80563100222985</v>
      </c>
      <c r="AU23" s="24">
        <f t="shared" si="14"/>
        <v>52.9040622182439</v>
      </c>
      <c r="AV23" s="24">
        <f t="shared" si="14"/>
        <v>55.08305600774537</v>
      </c>
      <c r="AW23" s="24">
        <f t="shared" si="14"/>
        <v>57.34102444005209</v>
      </c>
      <c r="AX23" s="24">
        <f t="shared" si="14"/>
        <v>59.69091284962802</v>
      </c>
      <c r="AY23" s="24">
        <f t="shared" si="14"/>
        <v>62.10010149575032</v>
      </c>
      <c r="AZ23" s="24">
        <f t="shared" si="14"/>
        <v>64.58100335954781</v>
      </c>
      <c r="BA23" s="24">
        <f t="shared" si="14"/>
        <v>67.12112625157617</v>
      </c>
      <c r="BB23" s="24">
        <f t="shared" si="14"/>
        <v>69.73735521179871</v>
      </c>
      <c r="BC23" s="24">
        <f t="shared" si="14"/>
        <v>72.47772784631258</v>
      </c>
      <c r="BD23" s="24">
        <f t="shared" si="14"/>
        <v>75.32653130408559</v>
      </c>
      <c r="BE23" s="24">
        <f t="shared" si="14"/>
        <v>78.30661235458464</v>
      </c>
      <c r="BF23" s="24">
        <f t="shared" si="14"/>
        <v>81.38826635788668</v>
      </c>
      <c r="BG23" s="24">
        <f t="shared" si="14"/>
        <v>84.6056166031226</v>
      </c>
      <c r="BH23" s="24">
        <f t="shared" si="14"/>
        <v>87.97458805575548</v>
      </c>
      <c r="BI23" s="24">
        <f t="shared" si="14"/>
        <v>91.46653102594763</v>
      </c>
      <c r="BJ23" s="24">
        <f t="shared" si="14"/>
        <v>95.10252618348909</v>
      </c>
      <c r="BK23" s="24">
        <f t="shared" si="14"/>
        <v>98.83678326772716</v>
      </c>
      <c r="BL23" s="24">
        <f t="shared" si="14"/>
        <v>102.72244972096554</v>
      </c>
      <c r="BM23" s="24">
        <f t="shared" si="14"/>
        <v>106.79653567461247</v>
      </c>
      <c r="BN23" s="24">
        <f t="shared" si="14"/>
        <v>111.0087596541842</v>
      </c>
      <c r="BO23" s="24">
        <f t="shared" si="14"/>
        <v>115.33498191197856</v>
      </c>
      <c r="BP23" s="24">
        <f t="shared" si="14"/>
        <v>119.82567521458573</v>
      </c>
      <c r="BQ23" s="24">
        <f t="shared" si="14"/>
        <v>124.43972158635636</v>
      </c>
      <c r="BR23" s="24">
        <f aca="true" t="shared" si="15" ref="BR23:CU23">BR$5*BR$22</f>
        <v>129.1480050166448</v>
      </c>
      <c r="BS23" s="24">
        <f t="shared" si="15"/>
        <v>134.0207144002915</v>
      </c>
      <c r="BT23" s="24">
        <f t="shared" si="15"/>
        <v>139.07804451946905</v>
      </c>
      <c r="BU23" s="24">
        <f t="shared" si="15"/>
        <v>144.33318236974836</v>
      </c>
      <c r="BV23" s="24">
        <f t="shared" si="15"/>
        <v>149.7949519420785</v>
      </c>
      <c r="BW23" s="24">
        <f t="shared" si="15"/>
        <v>155.46754879605504</v>
      </c>
      <c r="BX23" s="24">
        <f t="shared" si="15"/>
        <v>161.35628706736878</v>
      </c>
      <c r="BY23" s="24">
        <f t="shared" si="15"/>
        <v>167.46556263974952</v>
      </c>
      <c r="BZ23" s="24">
        <f t="shared" si="15"/>
        <v>173.80172420265941</v>
      </c>
      <c r="CA23" s="24">
        <f t="shared" si="15"/>
        <v>180.37602232563643</v>
      </c>
      <c r="CB23" s="24">
        <f t="shared" si="15"/>
        <v>187.19462673112108</v>
      </c>
      <c r="CC23" s="24">
        <f t="shared" si="15"/>
        <v>194.25589757364835</v>
      </c>
      <c r="CD23" s="24">
        <f t="shared" si="15"/>
        <v>201.57811371097785</v>
      </c>
      <c r="CE23" s="24">
        <f t="shared" si="15"/>
        <v>209.16925615519358</v>
      </c>
      <c r="CF23" s="24">
        <f t="shared" si="15"/>
        <v>217.0366147453697</v>
      </c>
      <c r="CG23" s="24">
        <f t="shared" si="15"/>
        <v>225.19072985075704</v>
      </c>
      <c r="CH23" s="24">
        <f t="shared" si="15"/>
        <v>233.64253137678742</v>
      </c>
      <c r="CI23" s="24">
        <f t="shared" si="15"/>
        <v>242.40643337540035</v>
      </c>
      <c r="CJ23" s="24">
        <f t="shared" si="15"/>
        <v>251.48658502157394</v>
      </c>
      <c r="CK23" s="24">
        <f t="shared" si="15"/>
        <v>260.8991231891942</v>
      </c>
      <c r="CL23" s="24">
        <f t="shared" si="15"/>
        <v>270.65953350750476</v>
      </c>
      <c r="CM23" s="24">
        <f t="shared" si="15"/>
        <v>280.77393010810397</v>
      </c>
      <c r="CN23" s="24">
        <f t="shared" si="15"/>
        <v>291.2630225867191</v>
      </c>
      <c r="CO23" s="24">
        <f t="shared" si="15"/>
        <v>302.1323657294353</v>
      </c>
      <c r="CP23" s="24">
        <f t="shared" si="15"/>
        <v>313.4080756215467</v>
      </c>
      <c r="CQ23" s="24">
        <f t="shared" si="15"/>
        <v>325.0905905586031</v>
      </c>
      <c r="CR23" s="24">
        <f t="shared" si="15"/>
        <v>337.1990157295602</v>
      </c>
      <c r="CS23" s="24">
        <f t="shared" si="15"/>
        <v>349.74941443965633</v>
      </c>
      <c r="CT23" s="24">
        <f t="shared" si="15"/>
        <v>362.73849978384703</v>
      </c>
      <c r="CU23" s="24">
        <f t="shared" si="15"/>
        <v>376.180328889393</v>
      </c>
      <c r="CV23" s="25"/>
      <c r="CW23" s="25"/>
      <c r="CX23" s="25"/>
      <c r="CY23" s="25"/>
      <c r="CZ23" s="24"/>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row>
    <row r="24" spans="1:144" ht="11.25">
      <c r="A24" s="14"/>
      <c r="B24" s="14"/>
      <c r="C24" s="14" t="s">
        <v>49</v>
      </c>
      <c r="D24" s="25"/>
      <c r="E24" s="25"/>
      <c r="F24" s="28">
        <f aca="true" t="shared" si="16" ref="F24:AK24">F$22-F$6/F$5</f>
        <v>0.013413725352690621</v>
      </c>
      <c r="G24" s="28">
        <f t="shared" si="16"/>
        <v>0.012089558995308905</v>
      </c>
      <c r="H24" s="28">
        <f t="shared" si="16"/>
        <v>0.011198266148714817</v>
      </c>
      <c r="I24" s="28">
        <f t="shared" si="16"/>
        <v>0.01124919364295223</v>
      </c>
      <c r="J24" s="28">
        <f t="shared" si="16"/>
        <v>0.01081426750551729</v>
      </c>
      <c r="K24" s="28">
        <f t="shared" si="16"/>
        <v>0.00984877187947713</v>
      </c>
      <c r="L24" s="28">
        <f t="shared" si="16"/>
        <v>0.00897546553321911</v>
      </c>
      <c r="M24" s="28">
        <f t="shared" si="16"/>
        <v>0.008362118352728237</v>
      </c>
      <c r="N24" s="28">
        <f t="shared" si="16"/>
        <v>0.008006270531283534</v>
      </c>
      <c r="O24" s="28">
        <f t="shared" si="16"/>
        <v>0.00765096477066337</v>
      </c>
      <c r="P24" s="28">
        <f t="shared" si="16"/>
        <v>0.007241486409750517</v>
      </c>
      <c r="Q24" s="28">
        <f t="shared" si="16"/>
        <v>0.006760605407954479</v>
      </c>
      <c r="R24" s="28">
        <f t="shared" si="16"/>
        <v>0.006235581561845276</v>
      </c>
      <c r="S24" s="28">
        <f t="shared" si="16"/>
        <v>0.005431350796683193</v>
      </c>
      <c r="T24" s="28">
        <f t="shared" si="16"/>
        <v>0.004602788693570052</v>
      </c>
      <c r="U24" s="28">
        <f t="shared" si="16"/>
        <v>0.0037160803000855017</v>
      </c>
      <c r="V24" s="28">
        <f t="shared" si="16"/>
        <v>0.0027083517788513076</v>
      </c>
      <c r="W24" s="28">
        <f t="shared" si="16"/>
        <v>0.001683879940700815</v>
      </c>
      <c r="X24" s="28">
        <f t="shared" si="16"/>
        <v>0.000557041950074659</v>
      </c>
      <c r="Y24" s="28">
        <f t="shared" si="16"/>
        <v>-0.0006071917268306859</v>
      </c>
      <c r="Z24" s="28">
        <f t="shared" si="16"/>
        <v>-0.001732382725550305</v>
      </c>
      <c r="AA24" s="28">
        <f t="shared" si="16"/>
        <v>-0.0027416398697772543</v>
      </c>
      <c r="AB24" s="28">
        <f t="shared" si="16"/>
        <v>-0.0035599098461521345</v>
      </c>
      <c r="AC24" s="28">
        <f t="shared" si="16"/>
        <v>-0.004294562805750177</v>
      </c>
      <c r="AD24" s="28">
        <f t="shared" si="16"/>
        <v>-0.004979008926483154</v>
      </c>
      <c r="AE24" s="28">
        <f t="shared" si="16"/>
        <v>-0.005647709898965375</v>
      </c>
      <c r="AF24" s="28">
        <f t="shared" si="16"/>
        <v>-0.006331635127056069</v>
      </c>
      <c r="AG24" s="28">
        <f t="shared" si="16"/>
        <v>-0.006936086985735439</v>
      </c>
      <c r="AH24" s="28">
        <f t="shared" si="16"/>
        <v>-0.007588393794576154</v>
      </c>
      <c r="AI24" s="28">
        <f t="shared" si="16"/>
        <v>-0.008150207232525658</v>
      </c>
      <c r="AJ24" s="28">
        <f t="shared" si="16"/>
        <v>-0.008521945273529431</v>
      </c>
      <c r="AK24" s="28">
        <f t="shared" si="16"/>
        <v>-0.008732016615489523</v>
      </c>
      <c r="AL24" s="28">
        <f aca="true" t="shared" si="17" ref="AL24:BQ24">AL$22-AL$6/AL$5</f>
        <v>-0.00879379340257612</v>
      </c>
      <c r="AM24" s="28">
        <f t="shared" si="17"/>
        <v>-0.008702107033024174</v>
      </c>
      <c r="AN24" s="28">
        <f t="shared" si="17"/>
        <v>-0.008587789081898722</v>
      </c>
      <c r="AO24" s="28">
        <f t="shared" si="17"/>
        <v>-0.008422638140063131</v>
      </c>
      <c r="AP24" s="28">
        <f t="shared" si="17"/>
        <v>-0.008339341105606482</v>
      </c>
      <c r="AQ24" s="28">
        <f t="shared" si="17"/>
        <v>-0.008288669608738954</v>
      </c>
      <c r="AR24" s="28">
        <f t="shared" si="17"/>
        <v>-0.00828468178424166</v>
      </c>
      <c r="AS24" s="28">
        <f t="shared" si="17"/>
        <v>-0.008327060556050932</v>
      </c>
      <c r="AT24" s="28">
        <f t="shared" si="17"/>
        <v>-0.008441806634206586</v>
      </c>
      <c r="AU24" s="28">
        <f t="shared" si="17"/>
        <v>-0.008523444276947678</v>
      </c>
      <c r="AV24" s="28">
        <f t="shared" si="17"/>
        <v>-0.008568572984796047</v>
      </c>
      <c r="AW24" s="28">
        <f t="shared" si="17"/>
        <v>-0.008596486342728804</v>
      </c>
      <c r="AX24" s="28">
        <f t="shared" si="17"/>
        <v>-0.008583243035003803</v>
      </c>
      <c r="AY24" s="28">
        <f t="shared" si="17"/>
        <v>-0.008690598977705244</v>
      </c>
      <c r="AZ24" s="28">
        <f t="shared" si="17"/>
        <v>-0.008879146951734425</v>
      </c>
      <c r="BA24" s="28">
        <f t="shared" si="17"/>
        <v>-0.00918936128986491</v>
      </c>
      <c r="BB24" s="28">
        <f t="shared" si="17"/>
        <v>-0.009564730192537792</v>
      </c>
      <c r="BC24" s="28">
        <f t="shared" si="17"/>
        <v>-0.009826931639257915</v>
      </c>
      <c r="BD24" s="28">
        <f t="shared" si="17"/>
        <v>-0.010051308963171954</v>
      </c>
      <c r="BE24" s="28">
        <f t="shared" si="17"/>
        <v>-0.010182907071707638</v>
      </c>
      <c r="BF24" s="28">
        <f t="shared" si="17"/>
        <v>-0.010312532466812095</v>
      </c>
      <c r="BG24" s="28">
        <f t="shared" si="17"/>
        <v>-0.010370460897137251</v>
      </c>
      <c r="BH24" s="28">
        <f t="shared" si="17"/>
        <v>-0.010324591608915024</v>
      </c>
      <c r="BI24" s="28">
        <f t="shared" si="17"/>
        <v>-0.0102803628433931</v>
      </c>
      <c r="BJ24" s="28">
        <f t="shared" si="17"/>
        <v>-0.0101796065430282</v>
      </c>
      <c r="BK24" s="28">
        <f t="shared" si="17"/>
        <v>-0.010191358987903458</v>
      </c>
      <c r="BL24" s="28">
        <f t="shared" si="17"/>
        <v>-0.010148020016598217</v>
      </c>
      <c r="BM24" s="28">
        <f t="shared" si="17"/>
        <v>-0.009975539870479486</v>
      </c>
      <c r="BN24" s="28">
        <f t="shared" si="17"/>
        <v>-0.009835489596945517</v>
      </c>
      <c r="BO24" s="28">
        <f t="shared" si="17"/>
        <v>-0.009798136568321417</v>
      </c>
      <c r="BP24" s="28">
        <f t="shared" si="17"/>
        <v>-0.009744535492286314</v>
      </c>
      <c r="BQ24" s="28">
        <f t="shared" si="17"/>
        <v>-0.009791936161276563</v>
      </c>
      <c r="BR24" s="28">
        <f aca="true" t="shared" si="18" ref="BR24:CU24">BR$22-BR$6/BR$5</f>
        <v>-0.00998889689536308</v>
      </c>
      <c r="BS24" s="28">
        <f t="shared" si="18"/>
        <v>-0.01019398033730192</v>
      </c>
      <c r="BT24" s="28">
        <f t="shared" si="18"/>
        <v>-0.010371669012114629</v>
      </c>
      <c r="BU24" s="28">
        <f t="shared" si="18"/>
        <v>-0.010499818786055076</v>
      </c>
      <c r="BV24" s="28">
        <f t="shared" si="18"/>
        <v>-0.010589144348910756</v>
      </c>
      <c r="BW24" s="28">
        <f t="shared" si="18"/>
        <v>-0.010639656880668022</v>
      </c>
      <c r="BX24" s="28">
        <f t="shared" si="18"/>
        <v>-0.010658548215971939</v>
      </c>
      <c r="BY24" s="28">
        <f t="shared" si="18"/>
        <v>-0.010652412397710004</v>
      </c>
      <c r="BZ24" s="28">
        <f t="shared" si="18"/>
        <v>-0.010620589199139677</v>
      </c>
      <c r="CA24" s="28">
        <f t="shared" si="18"/>
        <v>-0.010570629904765413</v>
      </c>
      <c r="CB24" s="28">
        <f t="shared" si="18"/>
        <v>-0.010506556598274291</v>
      </c>
      <c r="CC24" s="28">
        <f t="shared" si="18"/>
        <v>-0.01043341078183091</v>
      </c>
      <c r="CD24" s="28">
        <f t="shared" si="18"/>
        <v>-0.010349390447659326</v>
      </c>
      <c r="CE24" s="28">
        <f t="shared" si="18"/>
        <v>-0.01025989911613634</v>
      </c>
      <c r="CF24" s="28">
        <f t="shared" si="18"/>
        <v>-0.010165756467429302</v>
      </c>
      <c r="CG24" s="28">
        <f t="shared" si="18"/>
        <v>-0.010069616154539648</v>
      </c>
      <c r="CH24" s="28">
        <f t="shared" si="18"/>
        <v>-0.009972692408182215</v>
      </c>
      <c r="CI24" s="28">
        <f t="shared" si="18"/>
        <v>-0.009868955927862702</v>
      </c>
      <c r="CJ24" s="28">
        <f t="shared" si="18"/>
        <v>-0.009769299250694502</v>
      </c>
      <c r="CK24" s="28">
        <f t="shared" si="18"/>
        <v>-0.00966885243385085</v>
      </c>
      <c r="CL24" s="28">
        <f t="shared" si="18"/>
        <v>-0.009564695395691436</v>
      </c>
      <c r="CM24" s="28">
        <f t="shared" si="18"/>
        <v>-0.00946005206983222</v>
      </c>
      <c r="CN24" s="28">
        <f t="shared" si="18"/>
        <v>-0.009349415602815797</v>
      </c>
      <c r="CO24" s="28">
        <f t="shared" si="18"/>
        <v>-0.009231438262129354</v>
      </c>
      <c r="CP24" s="28">
        <f t="shared" si="18"/>
        <v>-0.009108915627631095</v>
      </c>
      <c r="CQ24" s="28">
        <f t="shared" si="18"/>
        <v>-0.008980413585561592</v>
      </c>
      <c r="CR24" s="28">
        <f t="shared" si="18"/>
        <v>-0.008848729934892663</v>
      </c>
      <c r="CS24" s="28">
        <f t="shared" si="18"/>
        <v>-0.008715628643415227</v>
      </c>
      <c r="CT24" s="28">
        <f t="shared" si="18"/>
        <v>-0.008587956679904377</v>
      </c>
      <c r="CU24" s="28">
        <f t="shared" si="18"/>
        <v>-0.008463817846161945</v>
      </c>
      <c r="CV24" s="25"/>
      <c r="CW24" s="25"/>
      <c r="CX24" s="25"/>
      <c r="CY24" s="25"/>
      <c r="CZ24" s="28"/>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row>
    <row r="25" spans="1:144" ht="11.25">
      <c r="A25" s="14"/>
      <c r="B25" s="14"/>
      <c r="C25" s="14" t="s">
        <v>50</v>
      </c>
      <c r="D25" s="25"/>
      <c r="E25" s="25"/>
      <c r="F25" s="24">
        <f aca="true" t="shared" si="19" ref="F25:AK25">F$23-F$6</f>
        <v>2.4163122609789003</v>
      </c>
      <c r="G25" s="24">
        <f t="shared" si="19"/>
        <v>2.242352632550488</v>
      </c>
      <c r="H25" s="24">
        <f t="shared" si="19"/>
        <v>2.1514620144913845</v>
      </c>
      <c r="I25" s="24">
        <f t="shared" si="19"/>
        <v>2.270111255665893</v>
      </c>
      <c r="J25" s="24">
        <f t="shared" si="19"/>
        <v>2.290464655006831</v>
      </c>
      <c r="K25" s="24">
        <f t="shared" si="19"/>
        <v>2.1682964373955453</v>
      </c>
      <c r="L25" s="24">
        <f t="shared" si="19"/>
        <v>2.0511554118353263</v>
      </c>
      <c r="M25" s="24">
        <f t="shared" si="19"/>
        <v>1.993948219769008</v>
      </c>
      <c r="N25" s="24">
        <f t="shared" si="19"/>
        <v>2.0006966844727607</v>
      </c>
      <c r="O25" s="24">
        <f t="shared" si="19"/>
        <v>2.0028669118453664</v>
      </c>
      <c r="P25" s="24">
        <f t="shared" si="19"/>
        <v>1.9817152633829629</v>
      </c>
      <c r="Q25" s="24">
        <f t="shared" si="19"/>
        <v>1.932188639134571</v>
      </c>
      <c r="R25" s="24">
        <f t="shared" si="19"/>
        <v>1.8597529984245078</v>
      </c>
      <c r="S25" s="24">
        <f t="shared" si="19"/>
        <v>1.6892666980793365</v>
      </c>
      <c r="T25" s="24">
        <f t="shared" si="19"/>
        <v>1.4923957004519224</v>
      </c>
      <c r="U25" s="24">
        <f t="shared" si="19"/>
        <v>1.2543833362267485</v>
      </c>
      <c r="V25" s="24">
        <f t="shared" si="19"/>
        <v>0.9511346606032802</v>
      </c>
      <c r="W25" s="24">
        <f t="shared" si="19"/>
        <v>0.6150910821291369</v>
      </c>
      <c r="X25" s="24">
        <f t="shared" si="19"/>
        <v>0.21151498619186881</v>
      </c>
      <c r="Y25" s="24">
        <f t="shared" si="19"/>
        <v>-0.239572618915723</v>
      </c>
      <c r="Z25" s="24">
        <f t="shared" si="19"/>
        <v>-0.7101753368569632</v>
      </c>
      <c r="AA25" s="24">
        <f t="shared" si="19"/>
        <v>-1.167963721160465</v>
      </c>
      <c r="AB25" s="24">
        <f t="shared" si="19"/>
        <v>-1.576705997821346</v>
      </c>
      <c r="AC25" s="24">
        <f t="shared" si="19"/>
        <v>-1.9776063795071188</v>
      </c>
      <c r="AD25" s="24">
        <f t="shared" si="19"/>
        <v>-2.383769757146503</v>
      </c>
      <c r="AE25" s="24">
        <f t="shared" si="19"/>
        <v>-2.810485519900393</v>
      </c>
      <c r="AF25" s="24">
        <f t="shared" si="19"/>
        <v>-3.274141529965842</v>
      </c>
      <c r="AG25" s="24">
        <f t="shared" si="19"/>
        <v>-3.727177479303716</v>
      </c>
      <c r="AH25" s="24">
        <f t="shared" si="19"/>
        <v>-4.235668430531565</v>
      </c>
      <c r="AI25" s="24">
        <f t="shared" si="19"/>
        <v>-4.725755472173322</v>
      </c>
      <c r="AJ25" s="24">
        <f t="shared" si="19"/>
        <v>-5.1342021538787534</v>
      </c>
      <c r="AK25" s="24">
        <f t="shared" si="19"/>
        <v>-5.467545895988913</v>
      </c>
      <c r="AL25" s="24">
        <f aca="true" t="shared" si="20" ref="AL25:BQ25">AL$23-AL$6</f>
        <v>-5.724495619957345</v>
      </c>
      <c r="AM25" s="24">
        <f t="shared" si="20"/>
        <v>-5.891040121497966</v>
      </c>
      <c r="AN25" s="24">
        <f t="shared" si="20"/>
        <v>-6.0447987198469235</v>
      </c>
      <c r="AO25" s="24">
        <f t="shared" si="20"/>
        <v>-6.162327497818872</v>
      </c>
      <c r="AP25" s="24">
        <f t="shared" si="20"/>
        <v>-6.339129776054172</v>
      </c>
      <c r="AQ25" s="24">
        <f t="shared" si="20"/>
        <v>-6.543683946570972</v>
      </c>
      <c r="AR25" s="24">
        <f t="shared" si="20"/>
        <v>-6.790708259597565</v>
      </c>
      <c r="AS25" s="24">
        <f t="shared" si="20"/>
        <v>-7.084413359321154</v>
      </c>
      <c r="AT25" s="24">
        <f t="shared" si="20"/>
        <v>-7.449617961345716</v>
      </c>
      <c r="AU25" s="24">
        <f t="shared" si="20"/>
        <v>-7.801046406753642</v>
      </c>
      <c r="AV25" s="24">
        <f t="shared" si="20"/>
        <v>-8.133285625908258</v>
      </c>
      <c r="AW25" s="24">
        <f t="shared" si="20"/>
        <v>-8.461446692761989</v>
      </c>
      <c r="AX25" s="24">
        <f t="shared" si="20"/>
        <v>-8.761208880461922</v>
      </c>
      <c r="AY25" s="24">
        <f t="shared" si="20"/>
        <v>-9.194328218966461</v>
      </c>
      <c r="AZ25" s="24">
        <f t="shared" si="20"/>
        <v>-9.733176198152648</v>
      </c>
      <c r="BA25" s="24">
        <f t="shared" si="20"/>
        <v>-10.43159772725221</v>
      </c>
      <c r="BB25" s="24">
        <f t="shared" si="20"/>
        <v>-11.240863772682445</v>
      </c>
      <c r="BC25" s="24">
        <f t="shared" si="20"/>
        <v>-11.960979358162916</v>
      </c>
      <c r="BD25" s="24">
        <f t="shared" si="20"/>
        <v>-12.67142083324616</v>
      </c>
      <c r="BE25" s="24">
        <f t="shared" si="20"/>
        <v>-13.300349872770482</v>
      </c>
      <c r="BF25" s="24">
        <f t="shared" si="20"/>
        <v>-13.95357362709187</v>
      </c>
      <c r="BG25" s="24">
        <f t="shared" si="20"/>
        <v>-14.539434802018079</v>
      </c>
      <c r="BH25" s="24">
        <f t="shared" si="20"/>
        <v>-15.003691954912199</v>
      </c>
      <c r="BI25" s="24">
        <f t="shared" si="20"/>
        <v>-15.483946723889375</v>
      </c>
      <c r="BJ25" s="24">
        <f t="shared" si="20"/>
        <v>-15.892852400296931</v>
      </c>
      <c r="BK25" s="24">
        <f t="shared" si="20"/>
        <v>-16.486236930387804</v>
      </c>
      <c r="BL25" s="24">
        <f t="shared" si="20"/>
        <v>-17.011132378218534</v>
      </c>
      <c r="BM25" s="24">
        <f t="shared" si="20"/>
        <v>-17.334806091253085</v>
      </c>
      <c r="BN25" s="24">
        <f t="shared" si="20"/>
        <v>-17.714960633041628</v>
      </c>
      <c r="BO25" s="24">
        <f t="shared" si="20"/>
        <v>-18.28416925234501</v>
      </c>
      <c r="BP25" s="24">
        <f t="shared" si="20"/>
        <v>-18.84027258797788</v>
      </c>
      <c r="BQ25" s="24">
        <f t="shared" si="20"/>
        <v>-19.60787354029715</v>
      </c>
      <c r="BR25" s="24">
        <f aca="true" t="shared" si="21" ref="BR25:CU25">BR$23-BR$6</f>
        <v>-20.704069786259566</v>
      </c>
      <c r="BS25" s="24">
        <f t="shared" si="21"/>
        <v>-21.869270334317633</v>
      </c>
      <c r="BT25" s="24">
        <f t="shared" si="21"/>
        <v>-23.03106380392498</v>
      </c>
      <c r="BU25" s="24">
        <f t="shared" si="21"/>
        <v>-24.13585691392879</v>
      </c>
      <c r="BV25" s="24">
        <f t="shared" si="21"/>
        <v>-25.199976411272615</v>
      </c>
      <c r="BW25" s="24">
        <f t="shared" si="21"/>
        <v>-26.215362304398212</v>
      </c>
      <c r="BX25" s="24">
        <f t="shared" si="21"/>
        <v>-27.191773710053496</v>
      </c>
      <c r="BY25" s="24">
        <f t="shared" si="21"/>
        <v>-28.139121345995875</v>
      </c>
      <c r="BZ25" s="24">
        <f t="shared" si="21"/>
        <v>-29.04967081859533</v>
      </c>
      <c r="CA25" s="24">
        <f t="shared" si="21"/>
        <v>-29.93900507579707</v>
      </c>
      <c r="CB25" s="24">
        <f t="shared" si="21"/>
        <v>-30.81399498721916</v>
      </c>
      <c r="CC25" s="24">
        <f t="shared" si="21"/>
        <v>-31.684607349786035</v>
      </c>
      <c r="CD25" s="24">
        <f t="shared" si="21"/>
        <v>-32.544401387746376</v>
      </c>
      <c r="CE25" s="24">
        <f t="shared" si="21"/>
        <v>-33.40764426598261</v>
      </c>
      <c r="CF25" s="24">
        <f t="shared" si="21"/>
        <v>-34.275242550120424</v>
      </c>
      <c r="CG25" s="24">
        <f t="shared" si="21"/>
        <v>-35.15523702876234</v>
      </c>
      <c r="CH25" s="24">
        <f t="shared" si="21"/>
        <v>-36.051661787538876</v>
      </c>
      <c r="CI25" s="24">
        <f t="shared" si="21"/>
        <v>-36.94247340384783</v>
      </c>
      <c r="CJ25" s="24">
        <f t="shared" si="21"/>
        <v>-37.86635861258645</v>
      </c>
      <c r="CK25" s="24">
        <f t="shared" si="21"/>
        <v>-38.80630703657789</v>
      </c>
      <c r="CL25" s="24">
        <f t="shared" si="21"/>
        <v>-39.75055559123075</v>
      </c>
      <c r="CM25" s="24">
        <f t="shared" si="21"/>
        <v>-40.710577320670325</v>
      </c>
      <c r="CN25" s="24">
        <f t="shared" si="21"/>
        <v>-41.66285260591752</v>
      </c>
      <c r="CO25" s="24">
        <f t="shared" si="21"/>
        <v>-42.5972734386192</v>
      </c>
      <c r="CP25" s="24">
        <f t="shared" si="21"/>
        <v>-43.5252792736822</v>
      </c>
      <c r="CQ25" s="24">
        <f t="shared" si="21"/>
        <v>-44.43531446969928</v>
      </c>
      <c r="CR25" s="24">
        <f t="shared" si="21"/>
        <v>-45.33886452290244</v>
      </c>
      <c r="CS25" s="24">
        <f t="shared" si="21"/>
        <v>-46.243195168369994</v>
      </c>
      <c r="CT25" s="24">
        <f t="shared" si="21"/>
        <v>-47.18206644504187</v>
      </c>
      <c r="CU25" s="24">
        <f t="shared" si="21"/>
        <v>-48.14704041204482</v>
      </c>
      <c r="CV25" s="25"/>
      <c r="CW25" s="25"/>
      <c r="CX25" s="25"/>
      <c r="CY25" s="25"/>
      <c r="CZ25" s="24"/>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row>
    <row r="26" spans="1:144" ht="11.25">
      <c r="A26" s="14"/>
      <c r="B26" s="14"/>
      <c r="C26" s="14"/>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row>
    <row r="27" spans="1:144" ht="11.25">
      <c r="A27" s="14"/>
      <c r="B27" s="33" t="s">
        <v>17</v>
      </c>
      <c r="C27" s="14"/>
      <c r="D27" s="25"/>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5"/>
      <c r="CW27" s="25"/>
      <c r="CX27" s="25"/>
      <c r="CY27" s="25"/>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row>
    <row r="28" spans="1:144" ht="11.25">
      <c r="A28" s="14"/>
      <c r="B28" s="14"/>
      <c r="C28" s="14" t="s">
        <v>27</v>
      </c>
      <c r="D28" s="25"/>
      <c r="E28" s="28"/>
      <c r="F28" s="32">
        <f aca="true" t="shared" si="22" ref="F28:AK28">IF(F$2&lt;$D$15,F$6,0)</f>
        <v>5.964</v>
      </c>
      <c r="G28" s="32">
        <f t="shared" si="22"/>
        <v>6.512</v>
      </c>
      <c r="H28" s="32">
        <f t="shared" si="22"/>
        <v>6.9711</v>
      </c>
      <c r="I28" s="32">
        <f t="shared" si="22"/>
        <v>7.367</v>
      </c>
      <c r="J28" s="32">
        <f t="shared" si="22"/>
        <v>7.881</v>
      </c>
      <c r="K28" s="32">
        <f t="shared" si="22"/>
        <v>8.463508405224722</v>
      </c>
      <c r="L28" s="32">
        <f t="shared" si="22"/>
        <v>9.04848027045817</v>
      </c>
      <c r="M28" s="32">
        <f t="shared" si="22"/>
        <v>9.654089489505646</v>
      </c>
      <c r="N28" s="32">
        <f t="shared" si="22"/>
        <v>10.276515690190607</v>
      </c>
      <c r="O28" s="32">
        <f t="shared" si="22"/>
        <v>10.932867860394678</v>
      </c>
      <c r="P28" s="32">
        <f t="shared" si="22"/>
        <v>11.61939295245327</v>
      </c>
      <c r="Q28" s="32">
        <f t="shared" si="22"/>
        <v>12.354274958034006</v>
      </c>
      <c r="R28" s="32">
        <f t="shared" si="22"/>
        <v>13.134436547691124</v>
      </c>
      <c r="S28" s="32">
        <f t="shared" si="22"/>
        <v>0</v>
      </c>
      <c r="T28" s="32">
        <f t="shared" si="22"/>
        <v>0</v>
      </c>
      <c r="U28" s="32">
        <f t="shared" si="22"/>
        <v>0</v>
      </c>
      <c r="V28" s="32">
        <f t="shared" si="22"/>
        <v>0</v>
      </c>
      <c r="W28" s="32">
        <f t="shared" si="22"/>
        <v>0</v>
      </c>
      <c r="X28" s="32">
        <f t="shared" si="22"/>
        <v>0</v>
      </c>
      <c r="Y28" s="32">
        <f t="shared" si="22"/>
        <v>0</v>
      </c>
      <c r="Z28" s="32">
        <f t="shared" si="22"/>
        <v>0</v>
      </c>
      <c r="AA28" s="32">
        <f t="shared" si="22"/>
        <v>0</v>
      </c>
      <c r="AB28" s="32">
        <f t="shared" si="22"/>
        <v>0</v>
      </c>
      <c r="AC28" s="32">
        <f t="shared" si="22"/>
        <v>0</v>
      </c>
      <c r="AD28" s="32">
        <f t="shared" si="22"/>
        <v>0</v>
      </c>
      <c r="AE28" s="32">
        <f t="shared" si="22"/>
        <v>0</v>
      </c>
      <c r="AF28" s="32">
        <f t="shared" si="22"/>
        <v>0</v>
      </c>
      <c r="AG28" s="32">
        <f t="shared" si="22"/>
        <v>0</v>
      </c>
      <c r="AH28" s="32">
        <f t="shared" si="22"/>
        <v>0</v>
      </c>
      <c r="AI28" s="32">
        <f t="shared" si="22"/>
        <v>0</v>
      </c>
      <c r="AJ28" s="32">
        <f t="shared" si="22"/>
        <v>0</v>
      </c>
      <c r="AK28" s="32">
        <f t="shared" si="22"/>
        <v>0</v>
      </c>
      <c r="AL28" s="32">
        <f aca="true" t="shared" si="23" ref="AL28:BQ28">IF(AL$2&lt;$D$15,AL$6,0)</f>
        <v>0</v>
      </c>
      <c r="AM28" s="32">
        <f t="shared" si="23"/>
        <v>0</v>
      </c>
      <c r="AN28" s="32">
        <f t="shared" si="23"/>
        <v>0</v>
      </c>
      <c r="AO28" s="32">
        <f t="shared" si="23"/>
        <v>0</v>
      </c>
      <c r="AP28" s="32">
        <f t="shared" si="23"/>
        <v>0</v>
      </c>
      <c r="AQ28" s="32">
        <f t="shared" si="23"/>
        <v>0</v>
      </c>
      <c r="AR28" s="32">
        <f t="shared" si="23"/>
        <v>0</v>
      </c>
      <c r="AS28" s="32">
        <f t="shared" si="23"/>
        <v>0</v>
      </c>
      <c r="AT28" s="32">
        <f t="shared" si="23"/>
        <v>0</v>
      </c>
      <c r="AU28" s="32">
        <f t="shared" si="23"/>
        <v>0</v>
      </c>
      <c r="AV28" s="32">
        <f t="shared" si="23"/>
        <v>0</v>
      </c>
      <c r="AW28" s="32">
        <f t="shared" si="23"/>
        <v>0</v>
      </c>
      <c r="AX28" s="32">
        <f t="shared" si="23"/>
        <v>0</v>
      </c>
      <c r="AY28" s="32">
        <f t="shared" si="23"/>
        <v>0</v>
      </c>
      <c r="AZ28" s="32">
        <f t="shared" si="23"/>
        <v>0</v>
      </c>
      <c r="BA28" s="32">
        <f t="shared" si="23"/>
        <v>0</v>
      </c>
      <c r="BB28" s="32">
        <f t="shared" si="23"/>
        <v>0</v>
      </c>
      <c r="BC28" s="32">
        <f t="shared" si="23"/>
        <v>0</v>
      </c>
      <c r="BD28" s="32">
        <f t="shared" si="23"/>
        <v>0</v>
      </c>
      <c r="BE28" s="32">
        <f t="shared" si="23"/>
        <v>0</v>
      </c>
      <c r="BF28" s="32">
        <f t="shared" si="23"/>
        <v>0</v>
      </c>
      <c r="BG28" s="32">
        <f t="shared" si="23"/>
        <v>0</v>
      </c>
      <c r="BH28" s="32">
        <f t="shared" si="23"/>
        <v>0</v>
      </c>
      <c r="BI28" s="32">
        <f t="shared" si="23"/>
        <v>0</v>
      </c>
      <c r="BJ28" s="32">
        <f t="shared" si="23"/>
        <v>0</v>
      </c>
      <c r="BK28" s="32">
        <f t="shared" si="23"/>
        <v>0</v>
      </c>
      <c r="BL28" s="32">
        <f t="shared" si="23"/>
        <v>0</v>
      </c>
      <c r="BM28" s="32">
        <f t="shared" si="23"/>
        <v>0</v>
      </c>
      <c r="BN28" s="32">
        <f t="shared" si="23"/>
        <v>0</v>
      </c>
      <c r="BO28" s="32">
        <f t="shared" si="23"/>
        <v>0</v>
      </c>
      <c r="BP28" s="32">
        <f t="shared" si="23"/>
        <v>0</v>
      </c>
      <c r="BQ28" s="32">
        <f t="shared" si="23"/>
        <v>0</v>
      </c>
      <c r="BR28" s="32">
        <f aca="true" t="shared" si="24" ref="BR28:CU28">IF(BR$2&lt;$D$15,BR$6,0)</f>
        <v>0</v>
      </c>
      <c r="BS28" s="32">
        <f t="shared" si="24"/>
        <v>0</v>
      </c>
      <c r="BT28" s="32">
        <f t="shared" si="24"/>
        <v>0</v>
      </c>
      <c r="BU28" s="32">
        <f t="shared" si="24"/>
        <v>0</v>
      </c>
      <c r="BV28" s="32">
        <f t="shared" si="24"/>
        <v>0</v>
      </c>
      <c r="BW28" s="32">
        <f t="shared" si="24"/>
        <v>0</v>
      </c>
      <c r="BX28" s="32">
        <f t="shared" si="24"/>
        <v>0</v>
      </c>
      <c r="BY28" s="32">
        <f t="shared" si="24"/>
        <v>0</v>
      </c>
      <c r="BZ28" s="32">
        <f t="shared" si="24"/>
        <v>0</v>
      </c>
      <c r="CA28" s="32">
        <f t="shared" si="24"/>
        <v>0</v>
      </c>
      <c r="CB28" s="32">
        <f t="shared" si="24"/>
        <v>0</v>
      </c>
      <c r="CC28" s="32">
        <f t="shared" si="24"/>
        <v>0</v>
      </c>
      <c r="CD28" s="32">
        <f t="shared" si="24"/>
        <v>0</v>
      </c>
      <c r="CE28" s="32">
        <f t="shared" si="24"/>
        <v>0</v>
      </c>
      <c r="CF28" s="32">
        <f t="shared" si="24"/>
        <v>0</v>
      </c>
      <c r="CG28" s="32">
        <f t="shared" si="24"/>
        <v>0</v>
      </c>
      <c r="CH28" s="32">
        <f t="shared" si="24"/>
        <v>0</v>
      </c>
      <c r="CI28" s="32">
        <f t="shared" si="24"/>
        <v>0</v>
      </c>
      <c r="CJ28" s="32">
        <f t="shared" si="24"/>
        <v>0</v>
      </c>
      <c r="CK28" s="32">
        <f t="shared" si="24"/>
        <v>0</v>
      </c>
      <c r="CL28" s="32">
        <f t="shared" si="24"/>
        <v>0</v>
      </c>
      <c r="CM28" s="32">
        <f t="shared" si="24"/>
        <v>0</v>
      </c>
      <c r="CN28" s="32">
        <f t="shared" si="24"/>
        <v>0</v>
      </c>
      <c r="CO28" s="32">
        <f t="shared" si="24"/>
        <v>0</v>
      </c>
      <c r="CP28" s="32">
        <f t="shared" si="24"/>
        <v>0</v>
      </c>
      <c r="CQ28" s="32">
        <f t="shared" si="24"/>
        <v>0</v>
      </c>
      <c r="CR28" s="32">
        <f t="shared" si="24"/>
        <v>0</v>
      </c>
      <c r="CS28" s="32">
        <f t="shared" si="24"/>
        <v>0</v>
      </c>
      <c r="CT28" s="32">
        <f t="shared" si="24"/>
        <v>0</v>
      </c>
      <c r="CU28" s="32">
        <f t="shared" si="24"/>
        <v>0</v>
      </c>
      <c r="CV28" s="25"/>
      <c r="CW28" s="25"/>
      <c r="CX28" s="25"/>
      <c r="CY28" s="25"/>
      <c r="CZ28" s="32"/>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row>
    <row r="29" spans="1:144" ht="11.25">
      <c r="A29" s="14"/>
      <c r="B29" s="14"/>
      <c r="C29" s="14" t="s">
        <v>28</v>
      </c>
      <c r="D29" s="25"/>
      <c r="E29" s="28"/>
      <c r="F29" s="32">
        <f>F$6+MIN(F$8,F$11)</f>
        <v>8.067</v>
      </c>
      <c r="G29" s="32">
        <f aca="true" t="shared" si="25" ref="G29:BR29">G$6+MIN(G$8,G$11)</f>
        <v>185.47844742894137</v>
      </c>
      <c r="H29" s="32">
        <f t="shared" si="25"/>
        <v>192.12456517103766</v>
      </c>
      <c r="I29" s="32">
        <f t="shared" si="25"/>
        <v>201.8021315766172</v>
      </c>
      <c r="J29" s="32">
        <f t="shared" si="25"/>
        <v>211.80025867108128</v>
      </c>
      <c r="K29" s="32">
        <f t="shared" si="25"/>
        <v>220.15906794570418</v>
      </c>
      <c r="L29" s="32">
        <f t="shared" si="25"/>
        <v>228.5291391564918</v>
      </c>
      <c r="M29" s="32">
        <f t="shared" si="25"/>
        <v>238.45013137352427</v>
      </c>
      <c r="N29" s="32">
        <f t="shared" si="25"/>
        <v>249.89121672260256</v>
      </c>
      <c r="O29" s="32">
        <f t="shared" si="25"/>
        <v>261.7796541849335</v>
      </c>
      <c r="P29" s="32">
        <f t="shared" si="25"/>
        <v>273.6613937042844</v>
      </c>
      <c r="Q29" s="32">
        <f t="shared" si="25"/>
        <v>285.8011261626322</v>
      </c>
      <c r="R29" s="32">
        <f t="shared" si="25"/>
        <v>298.2485242120956</v>
      </c>
      <c r="S29" s="32">
        <f t="shared" si="25"/>
        <v>311.0214680132489</v>
      </c>
      <c r="T29" s="32">
        <f t="shared" si="25"/>
        <v>324.2372830490244</v>
      </c>
      <c r="U29" s="32">
        <f t="shared" si="25"/>
        <v>337.555497979386</v>
      </c>
      <c r="V29" s="32">
        <f t="shared" si="25"/>
        <v>351.1857905721116</v>
      </c>
      <c r="W29" s="32">
        <f t="shared" si="25"/>
        <v>365.28202947363445</v>
      </c>
      <c r="X29" s="32">
        <f t="shared" si="25"/>
        <v>379.7110543712524</v>
      </c>
      <c r="Y29" s="32">
        <f t="shared" si="25"/>
        <v>394.5584373591565</v>
      </c>
      <c r="Z29" s="32">
        <f t="shared" si="25"/>
        <v>409.94136363913066</v>
      </c>
      <c r="AA29" s="32">
        <f t="shared" si="25"/>
        <v>426.0091684672484</v>
      </c>
      <c r="AB29" s="32">
        <f t="shared" si="25"/>
        <v>442.9061594145671</v>
      </c>
      <c r="AC29" s="32">
        <f t="shared" si="25"/>
        <v>460.4907342044727</v>
      </c>
      <c r="AD29" s="32">
        <f t="shared" si="25"/>
        <v>478.76390509511384</v>
      </c>
      <c r="AE29" s="32">
        <f t="shared" si="25"/>
        <v>497.632769773684</v>
      </c>
      <c r="AF29" s="32">
        <f t="shared" si="25"/>
        <v>517.1083715760755</v>
      </c>
      <c r="AG29" s="32">
        <f t="shared" si="25"/>
        <v>537.3602561457096</v>
      </c>
      <c r="AH29" s="32">
        <f t="shared" si="25"/>
        <v>558.1772039241075</v>
      </c>
      <c r="AI29" s="32">
        <f t="shared" si="25"/>
        <v>579.8325536207084</v>
      </c>
      <c r="AJ29" s="32">
        <f t="shared" si="25"/>
        <v>602.4683319460444</v>
      </c>
      <c r="AK29" s="32">
        <f t="shared" si="25"/>
        <v>626.1492776239294</v>
      </c>
      <c r="AL29" s="32">
        <f t="shared" si="25"/>
        <v>650.9699918900035</v>
      </c>
      <c r="AM29" s="32">
        <f t="shared" si="25"/>
        <v>676.9670953415865</v>
      </c>
      <c r="AN29" s="32">
        <f t="shared" si="25"/>
        <v>703.8829973814923</v>
      </c>
      <c r="AO29" s="32">
        <f t="shared" si="25"/>
        <v>731.638638077912</v>
      </c>
      <c r="AP29" s="32">
        <f t="shared" si="25"/>
        <v>760.1475579158658</v>
      </c>
      <c r="AQ29" s="32">
        <f t="shared" si="25"/>
        <v>789.4733721406633</v>
      </c>
      <c r="AR29" s="32">
        <f t="shared" si="25"/>
        <v>819.6703791947937</v>
      </c>
      <c r="AS29" s="32">
        <f t="shared" si="25"/>
        <v>850.7700060104883</v>
      </c>
      <c r="AT29" s="32">
        <f t="shared" si="25"/>
        <v>882.4672589821622</v>
      </c>
      <c r="AU29" s="32">
        <f t="shared" si="25"/>
        <v>915.2457801422111</v>
      </c>
      <c r="AV29" s="32">
        <f t="shared" si="25"/>
        <v>949.199550536577</v>
      </c>
      <c r="AW29" s="32">
        <f t="shared" si="25"/>
        <v>984.2912970970939</v>
      </c>
      <c r="AX29" s="32">
        <f t="shared" si="25"/>
        <v>1020.7341030345234</v>
      </c>
      <c r="AY29" s="32">
        <f t="shared" si="25"/>
        <v>1057.9625457984512</v>
      </c>
      <c r="AZ29" s="32">
        <f t="shared" si="25"/>
        <v>1096.1837044775339</v>
      </c>
      <c r="BA29" s="32">
        <f t="shared" si="25"/>
        <v>1135.182021709973</v>
      </c>
      <c r="BB29" s="32">
        <f t="shared" si="25"/>
        <v>1175.2410728169145</v>
      </c>
      <c r="BC29" s="32">
        <f t="shared" si="25"/>
        <v>1217.1631794383934</v>
      </c>
      <c r="BD29" s="32">
        <f t="shared" si="25"/>
        <v>1260.6736972939857</v>
      </c>
      <c r="BE29" s="32">
        <f t="shared" si="25"/>
        <v>1306.1446774589936</v>
      </c>
      <c r="BF29" s="32">
        <f t="shared" si="25"/>
        <v>1353.0695463987545</v>
      </c>
      <c r="BG29" s="32">
        <f t="shared" si="25"/>
        <v>1402.0046887242647</v>
      </c>
      <c r="BH29" s="32">
        <f t="shared" si="25"/>
        <v>1453.1995572548253</v>
      </c>
      <c r="BI29" s="32">
        <f t="shared" si="25"/>
        <v>1506.167336675327</v>
      </c>
      <c r="BJ29" s="32">
        <f t="shared" si="25"/>
        <v>1561.2442713890157</v>
      </c>
      <c r="BK29" s="32">
        <f t="shared" si="25"/>
        <v>1617.6681588741978</v>
      </c>
      <c r="BL29" s="32">
        <f t="shared" si="25"/>
        <v>1676.3006330688092</v>
      </c>
      <c r="BM29" s="32">
        <f t="shared" si="25"/>
        <v>1737.7311219567976</v>
      </c>
      <c r="BN29" s="32">
        <f t="shared" si="25"/>
        <v>1801.1264674148144</v>
      </c>
      <c r="BO29" s="32">
        <f t="shared" si="25"/>
        <v>1866.0863853908688</v>
      </c>
      <c r="BP29" s="32">
        <f t="shared" si="25"/>
        <v>1933.419258710859</v>
      </c>
      <c r="BQ29" s="32">
        <f t="shared" si="25"/>
        <v>2002.451120733297</v>
      </c>
      <c r="BR29" s="32">
        <f t="shared" si="25"/>
        <v>2072.7083283711268</v>
      </c>
      <c r="BS29" s="32">
        <f aca="true" t="shared" si="26" ref="BS29:CU29">BS$6+MIN(BS$8,BS$11)</f>
        <v>2145.312195109244</v>
      </c>
      <c r="BT29" s="32">
        <f t="shared" si="26"/>
        <v>2220.5745070560547</v>
      </c>
      <c r="BU29" s="32">
        <f t="shared" si="26"/>
        <v>2298.692711343161</v>
      </c>
      <c r="BV29" s="32">
        <f t="shared" si="26"/>
        <v>2379.7934545924654</v>
      </c>
      <c r="BW29" s="32">
        <f t="shared" si="26"/>
        <v>2463.929297572635</v>
      </c>
      <c r="BX29" s="32">
        <f t="shared" si="26"/>
        <v>2551.170493304743</v>
      </c>
      <c r="BY29" s="32">
        <f t="shared" si="26"/>
        <v>2641.5726593578997</v>
      </c>
      <c r="BZ29" s="32">
        <f t="shared" si="26"/>
        <v>2735.222149534652</v>
      </c>
      <c r="CA29" s="32">
        <f t="shared" si="26"/>
        <v>2832.2820253408026</v>
      </c>
      <c r="CB29" s="32">
        <f t="shared" si="26"/>
        <v>2932.8348159548655</v>
      </c>
      <c r="CC29" s="32">
        <f t="shared" si="26"/>
        <v>3036.8407812488967</v>
      </c>
      <c r="CD29" s="32">
        <f t="shared" si="26"/>
        <v>3144.5718037536035</v>
      </c>
      <c r="CE29" s="32">
        <f t="shared" si="26"/>
        <v>3256.13769568557</v>
      </c>
      <c r="CF29" s="32">
        <f t="shared" si="26"/>
        <v>3371.6371880378033</v>
      </c>
      <c r="CG29" s="32">
        <f t="shared" si="26"/>
        <v>3491.219177496991</v>
      </c>
      <c r="CH29" s="32">
        <f t="shared" si="26"/>
        <v>3615.037976901793</v>
      </c>
      <c r="CI29" s="32">
        <f t="shared" si="26"/>
        <v>3743.301082088058</v>
      </c>
      <c r="CJ29" s="32">
        <f t="shared" si="26"/>
        <v>3876.0567816462926</v>
      </c>
      <c r="CK29" s="32">
        <f t="shared" si="26"/>
        <v>4013.53803898343</v>
      </c>
      <c r="CL29" s="32">
        <f t="shared" si="26"/>
        <v>4155.966703250891</v>
      </c>
      <c r="CM29" s="32">
        <f t="shared" si="26"/>
        <v>4303.420004472805</v>
      </c>
      <c r="CN29" s="32">
        <f t="shared" si="26"/>
        <v>4456.1985877887155</v>
      </c>
      <c r="CO29" s="32">
        <f t="shared" si="26"/>
        <v>4614.370180361638</v>
      </c>
      <c r="CP29" s="32">
        <f t="shared" si="26"/>
        <v>4778.316218195293</v>
      </c>
      <c r="CQ29" s="32">
        <f t="shared" si="26"/>
        <v>4948.025393968587</v>
      </c>
      <c r="CR29" s="32">
        <f t="shared" si="26"/>
        <v>5123.770852596649</v>
      </c>
      <c r="CS29" s="32">
        <f t="shared" si="26"/>
        <v>5305.778511261762</v>
      </c>
      <c r="CT29" s="32">
        <f t="shared" si="26"/>
        <v>5493.98048961365</v>
      </c>
      <c r="CU29" s="32">
        <f t="shared" si="26"/>
        <v>5688.572377993443</v>
      </c>
      <c r="CV29" s="25"/>
      <c r="CW29" s="25"/>
      <c r="CX29" s="25"/>
      <c r="CY29" s="25"/>
      <c r="CZ29" s="32"/>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row>
    <row r="30" spans="1:144" ht="11.25">
      <c r="A30" s="14"/>
      <c r="B30" s="14"/>
      <c r="C30" s="14"/>
      <c r="D30" s="25"/>
      <c r="E30" s="28"/>
      <c r="F30" s="28"/>
      <c r="G30" s="24"/>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5"/>
      <c r="CW30" s="25"/>
      <c r="CX30" s="25"/>
      <c r="CY30" s="25"/>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row>
    <row r="31" spans="1:144" ht="11.25">
      <c r="A31" s="14"/>
      <c r="B31" s="15" t="s">
        <v>18</v>
      </c>
      <c r="C31" s="14"/>
      <c r="D31" s="14"/>
      <c r="E31" s="14"/>
      <c r="F31" s="28"/>
      <c r="G31" s="24"/>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5"/>
      <c r="CW31" s="25"/>
      <c r="CX31" s="25"/>
      <c r="CY31" s="25"/>
      <c r="CZ31" s="28"/>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row>
    <row r="32" spans="1:144" ht="11.25">
      <c r="A32" s="14"/>
      <c r="B32" s="14"/>
      <c r="C32" s="14" t="s">
        <v>25</v>
      </c>
      <c r="D32" s="14"/>
      <c r="E32" s="14"/>
      <c r="F32" s="24">
        <f>IF(ISBLANK(Input!F$27),MIN(MAX(F$23,F$28),F$29),F$6+F$8)</f>
        <v>8.067</v>
      </c>
      <c r="G32" s="24">
        <f>IF(ISBLANK(Input!G$27),MIN(MAX(G$23,G$28),G$29),G$6+G$8)</f>
        <v>8.754352632550487</v>
      </c>
      <c r="H32" s="24">
        <f>IF(ISBLANK(Input!H$27),MIN(MAX(H$23,H$28),H$29),H$6+H$8)</f>
        <v>9.122562014491384</v>
      </c>
      <c r="I32" s="24">
        <f>IF(ISBLANK(Input!I$27),MIN(MAX(I$23,I$28),I$29),I$6+I$8)</f>
        <v>9.637111255665893</v>
      </c>
      <c r="J32" s="24">
        <f>IF(ISBLANK(Input!J$27),MIN(MAX(J$23,J$28),J$29),J$6+J$8)</f>
        <v>10.171464655006831</v>
      </c>
      <c r="K32" s="24">
        <f aca="true" t="shared" si="27" ref="K32:AP32">MIN(MAX(K$23,K$28),K$29)</f>
        <v>10.631804842620268</v>
      </c>
      <c r="L32" s="24">
        <f t="shared" si="27"/>
        <v>11.099635682293496</v>
      </c>
      <c r="M32" s="24">
        <f t="shared" si="27"/>
        <v>11.648037709274654</v>
      </c>
      <c r="N32" s="24">
        <f t="shared" si="27"/>
        <v>12.277212374663367</v>
      </c>
      <c r="O32" s="24">
        <f t="shared" si="27"/>
        <v>12.935734772240044</v>
      </c>
      <c r="P32" s="24">
        <f t="shared" si="27"/>
        <v>13.601108215836232</v>
      </c>
      <c r="Q32" s="24">
        <f t="shared" si="27"/>
        <v>14.286463597168577</v>
      </c>
      <c r="R32" s="24">
        <f t="shared" si="27"/>
        <v>14.994189546115631</v>
      </c>
      <c r="S32" s="24">
        <f t="shared" si="27"/>
        <v>15.72543139964831</v>
      </c>
      <c r="T32" s="24">
        <f t="shared" si="27"/>
        <v>16.486121226137293</v>
      </c>
      <c r="U32" s="24">
        <f t="shared" si="27"/>
        <v>17.25872939612473</v>
      </c>
      <c r="V32" s="24">
        <f t="shared" si="27"/>
        <v>18.05403596388648</v>
      </c>
      <c r="W32" s="24">
        <f t="shared" si="27"/>
        <v>18.87988649658114</v>
      </c>
      <c r="X32" s="24">
        <f t="shared" si="27"/>
        <v>19.73018603017056</v>
      </c>
      <c r="Y32" s="24">
        <f t="shared" si="27"/>
        <v>20.609315595656355</v>
      </c>
      <c r="Z32" s="24">
        <f t="shared" si="27"/>
        <v>21.522971101192187</v>
      </c>
      <c r="AA32" s="24">
        <f t="shared" si="27"/>
        <v>22.479468154275093</v>
      </c>
      <c r="AB32" s="24">
        <f t="shared" si="27"/>
        <v>23.48743363728038</v>
      </c>
      <c r="AC32" s="24">
        <f t="shared" si="27"/>
        <v>24.53976814284827</v>
      </c>
      <c r="AD32" s="24">
        <f t="shared" si="27"/>
        <v>25.63757307096941</v>
      </c>
      <c r="AE32" s="24">
        <f t="shared" si="27"/>
        <v>26.777282176999318</v>
      </c>
      <c r="AF32" s="24">
        <f t="shared" si="27"/>
        <v>27.960038672684902</v>
      </c>
      <c r="AG32" s="24">
        <f t="shared" si="27"/>
        <v>29.19536777438473</v>
      </c>
      <c r="AH32" s="24">
        <f t="shared" si="27"/>
        <v>30.471997063139977</v>
      </c>
      <c r="AI32" s="24">
        <f t="shared" si="27"/>
        <v>31.805048606836937</v>
      </c>
      <c r="AJ32" s="24">
        <f t="shared" si="27"/>
        <v>33.20264725353304</v>
      </c>
      <c r="AK32" s="24">
        <f t="shared" si="27"/>
        <v>34.66879962166929</v>
      </c>
      <c r="AL32" s="24">
        <f t="shared" si="27"/>
        <v>36.20925383969952</v>
      </c>
      <c r="AM32" s="24">
        <f t="shared" si="27"/>
        <v>37.82656998408263</v>
      </c>
      <c r="AN32" s="24">
        <f t="shared" si="27"/>
        <v>39.50686573345922</v>
      </c>
      <c r="AO32" s="24">
        <f t="shared" si="27"/>
        <v>41.246068248106766</v>
      </c>
      <c r="AP32" s="24">
        <f t="shared" si="27"/>
        <v>43.039619512834726</v>
      </c>
      <c r="AQ32" s="24">
        <f aca="true" t="shared" si="28" ref="AQ32:BV32">MIN(MAX(AQ$23,AQ$28),AQ$29)</f>
        <v>44.891375824089124</v>
      </c>
      <c r="AR32" s="24">
        <f t="shared" si="28"/>
        <v>46.80475468977958</v>
      </c>
      <c r="AS32" s="24">
        <f t="shared" si="28"/>
        <v>48.781900634085595</v>
      </c>
      <c r="AT32" s="24">
        <f t="shared" si="28"/>
        <v>50.80563100222985</v>
      </c>
      <c r="AU32" s="24">
        <f t="shared" si="28"/>
        <v>52.9040622182439</v>
      </c>
      <c r="AV32" s="24">
        <f t="shared" si="28"/>
        <v>55.08305600774537</v>
      </c>
      <c r="AW32" s="24">
        <f t="shared" si="28"/>
        <v>57.34102444005209</v>
      </c>
      <c r="AX32" s="24">
        <f t="shared" si="28"/>
        <v>59.69091284962802</v>
      </c>
      <c r="AY32" s="24">
        <f t="shared" si="28"/>
        <v>62.10010149575032</v>
      </c>
      <c r="AZ32" s="24">
        <f t="shared" si="28"/>
        <v>64.58100335954781</v>
      </c>
      <c r="BA32" s="24">
        <f t="shared" si="28"/>
        <v>67.12112625157617</v>
      </c>
      <c r="BB32" s="24">
        <f t="shared" si="28"/>
        <v>69.73735521179871</v>
      </c>
      <c r="BC32" s="24">
        <f t="shared" si="28"/>
        <v>72.47772784631258</v>
      </c>
      <c r="BD32" s="24">
        <f t="shared" si="28"/>
        <v>75.32653130408559</v>
      </c>
      <c r="BE32" s="24">
        <f t="shared" si="28"/>
        <v>78.30661235458464</v>
      </c>
      <c r="BF32" s="24">
        <f t="shared" si="28"/>
        <v>81.38826635788668</v>
      </c>
      <c r="BG32" s="24">
        <f t="shared" si="28"/>
        <v>84.6056166031226</v>
      </c>
      <c r="BH32" s="24">
        <f t="shared" si="28"/>
        <v>87.97458805575548</v>
      </c>
      <c r="BI32" s="24">
        <f t="shared" si="28"/>
        <v>91.46653102594763</v>
      </c>
      <c r="BJ32" s="24">
        <f t="shared" si="28"/>
        <v>95.10252618348909</v>
      </c>
      <c r="BK32" s="24">
        <f t="shared" si="28"/>
        <v>98.83678326772716</v>
      </c>
      <c r="BL32" s="24">
        <f t="shared" si="28"/>
        <v>102.72244972096554</v>
      </c>
      <c r="BM32" s="24">
        <f t="shared" si="28"/>
        <v>106.79653567461247</v>
      </c>
      <c r="BN32" s="24">
        <f t="shared" si="28"/>
        <v>111.0087596541842</v>
      </c>
      <c r="BO32" s="24">
        <f t="shared" si="28"/>
        <v>115.33498191197856</v>
      </c>
      <c r="BP32" s="24">
        <f t="shared" si="28"/>
        <v>119.82567521458573</v>
      </c>
      <c r="BQ32" s="24">
        <f t="shared" si="28"/>
        <v>124.43972158635636</v>
      </c>
      <c r="BR32" s="24">
        <f t="shared" si="28"/>
        <v>129.1480050166448</v>
      </c>
      <c r="BS32" s="24">
        <f t="shared" si="28"/>
        <v>134.0207144002915</v>
      </c>
      <c r="BT32" s="24">
        <f t="shared" si="28"/>
        <v>139.07804451946905</v>
      </c>
      <c r="BU32" s="24">
        <f t="shared" si="28"/>
        <v>144.33318236974836</v>
      </c>
      <c r="BV32" s="24">
        <f t="shared" si="28"/>
        <v>149.7949519420785</v>
      </c>
      <c r="BW32" s="24">
        <f aca="true" t="shared" si="29" ref="BW32:CU32">MIN(MAX(BW$23,BW$28),BW$29)</f>
        <v>155.46754879605504</v>
      </c>
      <c r="BX32" s="24">
        <f t="shared" si="29"/>
        <v>161.35628706736878</v>
      </c>
      <c r="BY32" s="24">
        <f t="shared" si="29"/>
        <v>167.46556263974952</v>
      </c>
      <c r="BZ32" s="24">
        <f t="shared" si="29"/>
        <v>173.80172420265941</v>
      </c>
      <c r="CA32" s="24">
        <f t="shared" si="29"/>
        <v>180.37602232563643</v>
      </c>
      <c r="CB32" s="24">
        <f t="shared" si="29"/>
        <v>187.19462673112108</v>
      </c>
      <c r="CC32" s="24">
        <f t="shared" si="29"/>
        <v>194.25589757364835</v>
      </c>
      <c r="CD32" s="24">
        <f t="shared" si="29"/>
        <v>201.57811371097785</v>
      </c>
      <c r="CE32" s="24">
        <f t="shared" si="29"/>
        <v>209.16925615519358</v>
      </c>
      <c r="CF32" s="24">
        <f t="shared" si="29"/>
        <v>217.0366147453697</v>
      </c>
      <c r="CG32" s="24">
        <f t="shared" si="29"/>
        <v>225.19072985075704</v>
      </c>
      <c r="CH32" s="24">
        <f t="shared" si="29"/>
        <v>233.64253137678742</v>
      </c>
      <c r="CI32" s="24">
        <f t="shared" si="29"/>
        <v>242.40643337540035</v>
      </c>
      <c r="CJ32" s="24">
        <f t="shared" si="29"/>
        <v>251.48658502157394</v>
      </c>
      <c r="CK32" s="24">
        <f t="shared" si="29"/>
        <v>260.8991231891942</v>
      </c>
      <c r="CL32" s="24">
        <f t="shared" si="29"/>
        <v>270.65953350750476</v>
      </c>
      <c r="CM32" s="24">
        <f t="shared" si="29"/>
        <v>280.77393010810397</v>
      </c>
      <c r="CN32" s="24">
        <f t="shared" si="29"/>
        <v>291.2630225867191</v>
      </c>
      <c r="CO32" s="24">
        <f t="shared" si="29"/>
        <v>302.1323657294353</v>
      </c>
      <c r="CP32" s="24">
        <f t="shared" si="29"/>
        <v>313.4080756215467</v>
      </c>
      <c r="CQ32" s="24">
        <f t="shared" si="29"/>
        <v>325.0905905586031</v>
      </c>
      <c r="CR32" s="24">
        <f t="shared" si="29"/>
        <v>337.1990157295602</v>
      </c>
      <c r="CS32" s="24">
        <f t="shared" si="29"/>
        <v>349.74941443965633</v>
      </c>
      <c r="CT32" s="24">
        <f t="shared" si="29"/>
        <v>362.73849978384703</v>
      </c>
      <c r="CU32" s="24">
        <f t="shared" si="29"/>
        <v>376.180328889393</v>
      </c>
      <c r="CV32" s="25"/>
      <c r="CW32" s="25"/>
      <c r="CX32" s="25"/>
      <c r="CY32" s="25"/>
      <c r="CZ32" s="24"/>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row>
    <row r="33" spans="1:144" ht="11.25">
      <c r="A33" s="14"/>
      <c r="B33" s="14"/>
      <c r="C33" s="35" t="s">
        <v>51</v>
      </c>
      <c r="D33" s="14"/>
      <c r="E33" s="14"/>
      <c r="F33" s="24">
        <f>-F$6</f>
        <v>-5.964</v>
      </c>
      <c r="G33" s="24">
        <f aca="true" t="shared" si="30" ref="G33:BR33">-G$6</f>
        <v>-6.512</v>
      </c>
      <c r="H33" s="24">
        <f t="shared" si="30"/>
        <v>-6.9711</v>
      </c>
      <c r="I33" s="24">
        <f t="shared" si="30"/>
        <v>-7.367</v>
      </c>
      <c r="J33" s="24">
        <f t="shared" si="30"/>
        <v>-7.881</v>
      </c>
      <c r="K33" s="24">
        <f t="shared" si="30"/>
        <v>-8.463508405224722</v>
      </c>
      <c r="L33" s="24">
        <f t="shared" si="30"/>
        <v>-9.04848027045817</v>
      </c>
      <c r="M33" s="24">
        <f t="shared" si="30"/>
        <v>-9.654089489505646</v>
      </c>
      <c r="N33" s="24">
        <f t="shared" si="30"/>
        <v>-10.276515690190607</v>
      </c>
      <c r="O33" s="24">
        <f t="shared" si="30"/>
        <v>-10.932867860394678</v>
      </c>
      <c r="P33" s="24">
        <f t="shared" si="30"/>
        <v>-11.61939295245327</v>
      </c>
      <c r="Q33" s="24">
        <f t="shared" si="30"/>
        <v>-12.354274958034006</v>
      </c>
      <c r="R33" s="24">
        <f t="shared" si="30"/>
        <v>-13.134436547691124</v>
      </c>
      <c r="S33" s="24">
        <f t="shared" si="30"/>
        <v>-14.036164701568973</v>
      </c>
      <c r="T33" s="24">
        <f t="shared" si="30"/>
        <v>-14.99372552568537</v>
      </c>
      <c r="U33" s="24">
        <f t="shared" si="30"/>
        <v>-16.00434605989798</v>
      </c>
      <c r="V33" s="24">
        <f t="shared" si="30"/>
        <v>-17.1029013032832</v>
      </c>
      <c r="W33" s="24">
        <f t="shared" si="30"/>
        <v>-18.264795414452003</v>
      </c>
      <c r="X33" s="24">
        <f t="shared" si="30"/>
        <v>-19.518671043978692</v>
      </c>
      <c r="Y33" s="24">
        <f t="shared" si="30"/>
        <v>-20.848888214572078</v>
      </c>
      <c r="Z33" s="24">
        <f t="shared" si="30"/>
        <v>-22.23314643804915</v>
      </c>
      <c r="AA33" s="24">
        <f t="shared" si="30"/>
        <v>-23.647431875435558</v>
      </c>
      <c r="AB33" s="24">
        <f t="shared" si="30"/>
        <v>-25.064139635101725</v>
      </c>
      <c r="AC33" s="24">
        <f t="shared" si="30"/>
        <v>-26.51737452235539</v>
      </c>
      <c r="AD33" s="24">
        <f t="shared" si="30"/>
        <v>-28.021342828115912</v>
      </c>
      <c r="AE33" s="24">
        <f t="shared" si="30"/>
        <v>-29.58776769689971</v>
      </c>
      <c r="AF33" s="24">
        <f t="shared" si="30"/>
        <v>-31.234180202650744</v>
      </c>
      <c r="AG33" s="24">
        <f t="shared" si="30"/>
        <v>-32.92254525368845</v>
      </c>
      <c r="AH33" s="24">
        <f t="shared" si="30"/>
        <v>-34.70766549367154</v>
      </c>
      <c r="AI33" s="24">
        <f t="shared" si="30"/>
        <v>-36.53080407901026</v>
      </c>
      <c r="AJ33" s="24">
        <f t="shared" si="30"/>
        <v>-38.33684940741179</v>
      </c>
      <c r="AK33" s="24">
        <f t="shared" si="30"/>
        <v>-40.1363455176582</v>
      </c>
      <c r="AL33" s="24">
        <f t="shared" si="30"/>
        <v>-41.933749459656866</v>
      </c>
      <c r="AM33" s="24">
        <f t="shared" si="30"/>
        <v>-43.7176101055806</v>
      </c>
      <c r="AN33" s="24">
        <f t="shared" si="30"/>
        <v>-45.551664453306145</v>
      </c>
      <c r="AO33" s="24">
        <f t="shared" si="30"/>
        <v>-47.40839574592564</v>
      </c>
      <c r="AP33" s="24">
        <f t="shared" si="30"/>
        <v>-49.3787492888889</v>
      </c>
      <c r="AQ33" s="24">
        <f t="shared" si="30"/>
        <v>-51.4350597706601</v>
      </c>
      <c r="AR33" s="24">
        <f t="shared" si="30"/>
        <v>-53.59546294937714</v>
      </c>
      <c r="AS33" s="24">
        <f t="shared" si="30"/>
        <v>-55.86631399340675</v>
      </c>
      <c r="AT33" s="24">
        <f t="shared" si="30"/>
        <v>-58.25524896357557</v>
      </c>
      <c r="AU33" s="24">
        <f t="shared" si="30"/>
        <v>-60.70510862499754</v>
      </c>
      <c r="AV33" s="24">
        <f t="shared" si="30"/>
        <v>-63.21634163365363</v>
      </c>
      <c r="AW33" s="24">
        <f t="shared" si="30"/>
        <v>-65.80247113281408</v>
      </c>
      <c r="AX33" s="24">
        <f t="shared" si="30"/>
        <v>-68.45212173008994</v>
      </c>
      <c r="AY33" s="24">
        <f t="shared" si="30"/>
        <v>-71.29442971471678</v>
      </c>
      <c r="AZ33" s="24">
        <f t="shared" si="30"/>
        <v>-74.31417955770046</v>
      </c>
      <c r="BA33" s="24">
        <f t="shared" si="30"/>
        <v>-77.55272397882838</v>
      </c>
      <c r="BB33" s="24">
        <f t="shared" si="30"/>
        <v>-80.97821898448116</v>
      </c>
      <c r="BC33" s="24">
        <f t="shared" si="30"/>
        <v>-84.43870720447549</v>
      </c>
      <c r="BD33" s="24">
        <f t="shared" si="30"/>
        <v>-87.99795213733175</v>
      </c>
      <c r="BE33" s="24">
        <f t="shared" si="30"/>
        <v>-91.60696222735513</v>
      </c>
      <c r="BF33" s="24">
        <f t="shared" si="30"/>
        <v>-95.34183998497855</v>
      </c>
      <c r="BG33" s="24">
        <f t="shared" si="30"/>
        <v>-99.14505140514068</v>
      </c>
      <c r="BH33" s="24">
        <f t="shared" si="30"/>
        <v>-102.97828001066767</v>
      </c>
      <c r="BI33" s="24">
        <f t="shared" si="30"/>
        <v>-106.950477749837</v>
      </c>
      <c r="BJ33" s="24">
        <f t="shared" si="30"/>
        <v>-110.99537858378602</v>
      </c>
      <c r="BK33" s="24">
        <f t="shared" si="30"/>
        <v>-115.32302019811496</v>
      </c>
      <c r="BL33" s="24">
        <f t="shared" si="30"/>
        <v>-119.73358209918408</v>
      </c>
      <c r="BM33" s="24">
        <f t="shared" si="30"/>
        <v>-124.13134176586556</v>
      </c>
      <c r="BN33" s="24">
        <f t="shared" si="30"/>
        <v>-128.72372028722583</v>
      </c>
      <c r="BO33" s="24">
        <f t="shared" si="30"/>
        <v>-133.61915116432357</v>
      </c>
      <c r="BP33" s="24">
        <f t="shared" si="30"/>
        <v>-138.6659478025636</v>
      </c>
      <c r="BQ33" s="24">
        <f t="shared" si="30"/>
        <v>-144.0475951266535</v>
      </c>
      <c r="BR33" s="24">
        <f t="shared" si="30"/>
        <v>-149.85207480290435</v>
      </c>
      <c r="BS33" s="24">
        <f aca="true" t="shared" si="31" ref="BS33:CU33">-BS$6</f>
        <v>-155.88998473460913</v>
      </c>
      <c r="BT33" s="24">
        <f t="shared" si="31"/>
        <v>-162.10910832339403</v>
      </c>
      <c r="BU33" s="24">
        <f t="shared" si="31"/>
        <v>-168.46903928367715</v>
      </c>
      <c r="BV33" s="24">
        <f t="shared" si="31"/>
        <v>-174.99492835335113</v>
      </c>
      <c r="BW33" s="24">
        <f t="shared" si="31"/>
        <v>-181.68291110045325</v>
      </c>
      <c r="BX33" s="24">
        <f t="shared" si="31"/>
        <v>-188.54806077742228</v>
      </c>
      <c r="BY33" s="24">
        <f t="shared" si="31"/>
        <v>-195.6046839857454</v>
      </c>
      <c r="BZ33" s="24">
        <f t="shared" si="31"/>
        <v>-202.85139502125475</v>
      </c>
      <c r="CA33" s="24">
        <f t="shared" si="31"/>
        <v>-210.3150274014335</v>
      </c>
      <c r="CB33" s="24">
        <f t="shared" si="31"/>
        <v>-218.00862171834024</v>
      </c>
      <c r="CC33" s="24">
        <f t="shared" si="31"/>
        <v>-225.9405049234344</v>
      </c>
      <c r="CD33" s="24">
        <f t="shared" si="31"/>
        <v>-234.12251509872422</v>
      </c>
      <c r="CE33" s="24">
        <f t="shared" si="31"/>
        <v>-242.5769004211762</v>
      </c>
      <c r="CF33" s="24">
        <f t="shared" si="31"/>
        <v>-251.3118572954901</v>
      </c>
      <c r="CG33" s="24">
        <f t="shared" si="31"/>
        <v>-260.3459668795194</v>
      </c>
      <c r="CH33" s="24">
        <f t="shared" si="31"/>
        <v>-269.6941931643263</v>
      </c>
      <c r="CI33" s="24">
        <f t="shared" si="31"/>
        <v>-279.3489067792482</v>
      </c>
      <c r="CJ33" s="24">
        <f t="shared" si="31"/>
        <v>-289.3529436341604</v>
      </c>
      <c r="CK33" s="24">
        <f t="shared" si="31"/>
        <v>-299.7054302257721</v>
      </c>
      <c r="CL33" s="24">
        <f t="shared" si="31"/>
        <v>-310.4100890987355</v>
      </c>
      <c r="CM33" s="24">
        <f t="shared" si="31"/>
        <v>-321.4845074287743</v>
      </c>
      <c r="CN33" s="24">
        <f t="shared" si="31"/>
        <v>-332.9258751926366</v>
      </c>
      <c r="CO33" s="24">
        <f t="shared" si="31"/>
        <v>-344.7296391680545</v>
      </c>
      <c r="CP33" s="24">
        <f t="shared" si="31"/>
        <v>-356.9333548952289</v>
      </c>
      <c r="CQ33" s="24">
        <f t="shared" si="31"/>
        <v>-369.52590502830236</v>
      </c>
      <c r="CR33" s="24">
        <f t="shared" si="31"/>
        <v>-382.5378802524626</v>
      </c>
      <c r="CS33" s="24">
        <f t="shared" si="31"/>
        <v>-395.9926096080263</v>
      </c>
      <c r="CT33" s="24">
        <f t="shared" si="31"/>
        <v>-409.9205662288889</v>
      </c>
      <c r="CU33" s="24">
        <f t="shared" si="31"/>
        <v>-424.32736930143784</v>
      </c>
      <c r="CV33" s="25"/>
      <c r="CW33" s="25"/>
      <c r="CX33" s="25"/>
      <c r="CY33" s="25"/>
      <c r="CZ33" s="24"/>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row>
    <row r="34" spans="1:144" ht="11.25">
      <c r="A34" s="14"/>
      <c r="B34" s="14"/>
      <c r="C34" s="14" t="s">
        <v>26</v>
      </c>
      <c r="D34" s="14"/>
      <c r="E34" s="24"/>
      <c r="F34" s="24">
        <f aca="true" t="shared" si="32" ref="F34:BR34">SUM(F$32:F$33)</f>
        <v>2.1029999999999998</v>
      </c>
      <c r="G34" s="24">
        <f t="shared" si="32"/>
        <v>2.242352632550488</v>
      </c>
      <c r="H34" s="24">
        <f t="shared" si="32"/>
        <v>2.1514620144913845</v>
      </c>
      <c r="I34" s="24">
        <f t="shared" si="32"/>
        <v>2.270111255665893</v>
      </c>
      <c r="J34" s="24">
        <f t="shared" si="32"/>
        <v>2.290464655006831</v>
      </c>
      <c r="K34" s="24">
        <f t="shared" si="32"/>
        <v>2.1682964373955453</v>
      </c>
      <c r="L34" s="24">
        <f t="shared" si="32"/>
        <v>2.0511554118353263</v>
      </c>
      <c r="M34" s="24">
        <f t="shared" si="32"/>
        <v>1.993948219769008</v>
      </c>
      <c r="N34" s="24">
        <f t="shared" si="32"/>
        <v>2.0006966844727607</v>
      </c>
      <c r="O34" s="24">
        <f t="shared" si="32"/>
        <v>2.0028669118453664</v>
      </c>
      <c r="P34" s="24">
        <f t="shared" si="32"/>
        <v>1.9817152633829629</v>
      </c>
      <c r="Q34" s="24">
        <f t="shared" si="32"/>
        <v>1.932188639134571</v>
      </c>
      <c r="R34" s="24">
        <f t="shared" si="32"/>
        <v>1.8597529984245078</v>
      </c>
      <c r="S34" s="24">
        <f t="shared" si="32"/>
        <v>1.6892666980793365</v>
      </c>
      <c r="T34" s="24">
        <f t="shared" si="32"/>
        <v>1.4923957004519224</v>
      </c>
      <c r="U34" s="24">
        <f t="shared" si="32"/>
        <v>1.2543833362267485</v>
      </c>
      <c r="V34" s="24">
        <f t="shared" si="32"/>
        <v>0.9511346606032802</v>
      </c>
      <c r="W34" s="24">
        <f t="shared" si="32"/>
        <v>0.6150910821291369</v>
      </c>
      <c r="X34" s="24">
        <f t="shared" si="32"/>
        <v>0.21151498619186881</v>
      </c>
      <c r="Y34" s="24">
        <f t="shared" si="32"/>
        <v>-0.239572618915723</v>
      </c>
      <c r="Z34" s="24">
        <f t="shared" si="32"/>
        <v>-0.7101753368569632</v>
      </c>
      <c r="AA34" s="24">
        <f t="shared" si="32"/>
        <v>-1.167963721160465</v>
      </c>
      <c r="AB34" s="24">
        <f t="shared" si="32"/>
        <v>-1.576705997821346</v>
      </c>
      <c r="AC34" s="24">
        <f t="shared" si="32"/>
        <v>-1.9776063795071188</v>
      </c>
      <c r="AD34" s="24">
        <f t="shared" si="32"/>
        <v>-2.383769757146503</v>
      </c>
      <c r="AE34" s="24">
        <f t="shared" si="32"/>
        <v>-2.810485519900393</v>
      </c>
      <c r="AF34" s="24">
        <f t="shared" si="32"/>
        <v>-3.274141529965842</v>
      </c>
      <c r="AG34" s="24">
        <f t="shared" si="32"/>
        <v>-3.727177479303716</v>
      </c>
      <c r="AH34" s="24">
        <f t="shared" si="32"/>
        <v>-4.235668430531565</v>
      </c>
      <c r="AI34" s="24">
        <f t="shared" si="32"/>
        <v>-4.725755472173322</v>
      </c>
      <c r="AJ34" s="24">
        <f t="shared" si="32"/>
        <v>-5.1342021538787534</v>
      </c>
      <c r="AK34" s="24">
        <f t="shared" si="32"/>
        <v>-5.467545895988913</v>
      </c>
      <c r="AL34" s="24">
        <f t="shared" si="32"/>
        <v>-5.724495619957345</v>
      </c>
      <c r="AM34" s="24">
        <f t="shared" si="32"/>
        <v>-5.891040121497966</v>
      </c>
      <c r="AN34" s="24">
        <f t="shared" si="32"/>
        <v>-6.0447987198469235</v>
      </c>
      <c r="AO34" s="24">
        <f t="shared" si="32"/>
        <v>-6.162327497818872</v>
      </c>
      <c r="AP34" s="24">
        <f t="shared" si="32"/>
        <v>-6.339129776054172</v>
      </c>
      <c r="AQ34" s="24">
        <f t="shared" si="32"/>
        <v>-6.543683946570972</v>
      </c>
      <c r="AR34" s="24">
        <f t="shared" si="32"/>
        <v>-6.790708259597565</v>
      </c>
      <c r="AS34" s="24">
        <f t="shared" si="32"/>
        <v>-7.084413359321154</v>
      </c>
      <c r="AT34" s="24">
        <f t="shared" si="32"/>
        <v>-7.449617961345716</v>
      </c>
      <c r="AU34" s="24">
        <f t="shared" si="32"/>
        <v>-7.801046406753642</v>
      </c>
      <c r="AV34" s="24">
        <f t="shared" si="32"/>
        <v>-8.133285625908258</v>
      </c>
      <c r="AW34" s="24">
        <f t="shared" si="32"/>
        <v>-8.461446692761989</v>
      </c>
      <c r="AX34" s="24">
        <f t="shared" si="32"/>
        <v>-8.761208880461922</v>
      </c>
      <c r="AY34" s="24">
        <f t="shared" si="32"/>
        <v>-9.194328218966461</v>
      </c>
      <c r="AZ34" s="24">
        <f t="shared" si="32"/>
        <v>-9.733176198152648</v>
      </c>
      <c r="BA34" s="24">
        <f t="shared" si="32"/>
        <v>-10.43159772725221</v>
      </c>
      <c r="BB34" s="24">
        <f t="shared" si="32"/>
        <v>-11.240863772682445</v>
      </c>
      <c r="BC34" s="24">
        <f t="shared" si="32"/>
        <v>-11.960979358162916</v>
      </c>
      <c r="BD34" s="24">
        <f t="shared" si="32"/>
        <v>-12.67142083324616</v>
      </c>
      <c r="BE34" s="24">
        <f t="shared" si="32"/>
        <v>-13.300349872770482</v>
      </c>
      <c r="BF34" s="24">
        <f t="shared" si="32"/>
        <v>-13.95357362709187</v>
      </c>
      <c r="BG34" s="24">
        <f t="shared" si="32"/>
        <v>-14.539434802018079</v>
      </c>
      <c r="BH34" s="24">
        <f t="shared" si="32"/>
        <v>-15.003691954912199</v>
      </c>
      <c r="BI34" s="24">
        <f t="shared" si="32"/>
        <v>-15.483946723889375</v>
      </c>
      <c r="BJ34" s="24">
        <f t="shared" si="32"/>
        <v>-15.892852400296931</v>
      </c>
      <c r="BK34" s="24">
        <f t="shared" si="32"/>
        <v>-16.486236930387804</v>
      </c>
      <c r="BL34" s="24">
        <f t="shared" si="32"/>
        <v>-17.011132378218534</v>
      </c>
      <c r="BM34" s="24">
        <f t="shared" si="32"/>
        <v>-17.334806091253085</v>
      </c>
      <c r="BN34" s="24">
        <f t="shared" si="32"/>
        <v>-17.714960633041628</v>
      </c>
      <c r="BO34" s="24">
        <f t="shared" si="32"/>
        <v>-18.28416925234501</v>
      </c>
      <c r="BP34" s="24">
        <f t="shared" si="32"/>
        <v>-18.84027258797788</v>
      </c>
      <c r="BQ34" s="24">
        <f t="shared" si="32"/>
        <v>-19.60787354029715</v>
      </c>
      <c r="BR34" s="24">
        <f t="shared" si="32"/>
        <v>-20.704069786259566</v>
      </c>
      <c r="BS34" s="24">
        <f aca="true" t="shared" si="33" ref="BS34:CU34">SUM(BS$32:BS$33)</f>
        <v>-21.869270334317633</v>
      </c>
      <c r="BT34" s="24">
        <f t="shared" si="33"/>
        <v>-23.03106380392498</v>
      </c>
      <c r="BU34" s="24">
        <f t="shared" si="33"/>
        <v>-24.13585691392879</v>
      </c>
      <c r="BV34" s="24">
        <f t="shared" si="33"/>
        <v>-25.199976411272615</v>
      </c>
      <c r="BW34" s="24">
        <f t="shared" si="33"/>
        <v>-26.215362304398212</v>
      </c>
      <c r="BX34" s="24">
        <f t="shared" si="33"/>
        <v>-27.191773710053496</v>
      </c>
      <c r="BY34" s="24">
        <f t="shared" si="33"/>
        <v>-28.139121345995875</v>
      </c>
      <c r="BZ34" s="24">
        <f t="shared" si="33"/>
        <v>-29.04967081859533</v>
      </c>
      <c r="CA34" s="24">
        <f t="shared" si="33"/>
        <v>-29.93900507579707</v>
      </c>
      <c r="CB34" s="24">
        <f t="shared" si="33"/>
        <v>-30.81399498721916</v>
      </c>
      <c r="CC34" s="24">
        <f t="shared" si="33"/>
        <v>-31.684607349786035</v>
      </c>
      <c r="CD34" s="24">
        <f t="shared" si="33"/>
        <v>-32.544401387746376</v>
      </c>
      <c r="CE34" s="24">
        <f t="shared" si="33"/>
        <v>-33.40764426598261</v>
      </c>
      <c r="CF34" s="24">
        <f t="shared" si="33"/>
        <v>-34.275242550120424</v>
      </c>
      <c r="CG34" s="24">
        <f t="shared" si="33"/>
        <v>-35.15523702876234</v>
      </c>
      <c r="CH34" s="24">
        <f t="shared" si="33"/>
        <v>-36.051661787538876</v>
      </c>
      <c r="CI34" s="24">
        <f t="shared" si="33"/>
        <v>-36.94247340384783</v>
      </c>
      <c r="CJ34" s="24">
        <f t="shared" si="33"/>
        <v>-37.86635861258645</v>
      </c>
      <c r="CK34" s="24">
        <f t="shared" si="33"/>
        <v>-38.80630703657789</v>
      </c>
      <c r="CL34" s="24">
        <f t="shared" si="33"/>
        <v>-39.75055559123075</v>
      </c>
      <c r="CM34" s="24">
        <f t="shared" si="33"/>
        <v>-40.710577320670325</v>
      </c>
      <c r="CN34" s="24">
        <f t="shared" si="33"/>
        <v>-41.66285260591752</v>
      </c>
      <c r="CO34" s="24">
        <f t="shared" si="33"/>
        <v>-42.5972734386192</v>
      </c>
      <c r="CP34" s="24">
        <f t="shared" si="33"/>
        <v>-43.5252792736822</v>
      </c>
      <c r="CQ34" s="24">
        <f t="shared" si="33"/>
        <v>-44.43531446969928</v>
      </c>
      <c r="CR34" s="24">
        <f t="shared" si="33"/>
        <v>-45.33886452290244</v>
      </c>
      <c r="CS34" s="24">
        <f t="shared" si="33"/>
        <v>-46.243195168369994</v>
      </c>
      <c r="CT34" s="24">
        <f t="shared" si="33"/>
        <v>-47.18206644504187</v>
      </c>
      <c r="CU34" s="24">
        <f t="shared" si="33"/>
        <v>-48.14704041204482</v>
      </c>
      <c r="CV34" s="25"/>
      <c r="CW34" s="25"/>
      <c r="CX34" s="25"/>
      <c r="CY34" s="25"/>
      <c r="CZ34" s="24"/>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row>
    <row r="35" spans="1:144" ht="11.25">
      <c r="A35" s="14"/>
      <c r="B35" s="14"/>
      <c r="C35" s="14"/>
      <c r="D35" s="1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5"/>
      <c r="CW35" s="25"/>
      <c r="CX35" s="25"/>
      <c r="CY35" s="25"/>
      <c r="CZ35" s="24"/>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row>
    <row r="36" spans="1:144" ht="11.25">
      <c r="A36" s="14"/>
      <c r="B36" s="14"/>
      <c r="C36" s="14" t="s">
        <v>8</v>
      </c>
      <c r="D36" s="14"/>
      <c r="E36" s="24"/>
      <c r="F36" s="24">
        <f>IF(ISBLANK(Input!F$29),F$38/(1-$D$16),Input!F$29)</f>
        <v>-0.343</v>
      </c>
      <c r="G36" s="24">
        <f>IF(ISBLANK(Input!G$29),G$38/(1-$D$16),Input!G$29)</f>
        <v>1.341</v>
      </c>
      <c r="H36" s="24">
        <f>IF(ISBLANK(Input!H$29),H$38/(1-$D$16),Input!H$29)</f>
        <v>1.684</v>
      </c>
      <c r="I36" s="24">
        <f>IF(ISBLANK(Input!I$29),I$38/(1-$D$16),Input!I$29)</f>
        <v>2.006</v>
      </c>
      <c r="J36" s="24">
        <f>IF(ISBLANK(Input!J$29),J$38/(1-$D$16),Input!J$29)</f>
        <v>2.334</v>
      </c>
      <c r="K36" s="24">
        <f aca="true" t="shared" si="34" ref="K36:AP36">K$38/(1-$D$16)</f>
        <v>2.5988366256515736</v>
      </c>
      <c r="L36" s="24">
        <f t="shared" si="34"/>
        <v>2.9524239762288427</v>
      </c>
      <c r="M36" s="24">
        <f t="shared" si="34"/>
        <v>3.321588437096817</v>
      </c>
      <c r="N36" s="24">
        <f t="shared" si="34"/>
        <v>3.7127037348301415</v>
      </c>
      <c r="O36" s="24">
        <f t="shared" si="34"/>
        <v>4.1299263993232564</v>
      </c>
      <c r="P36" s="24">
        <f t="shared" si="34"/>
        <v>4.573805817384534</v>
      </c>
      <c r="Q36" s="24">
        <f t="shared" si="34"/>
        <v>5.043869236332324</v>
      </c>
      <c r="R36" s="24">
        <f t="shared" si="34"/>
        <v>5.539608362584322</v>
      </c>
      <c r="S36" s="24">
        <f t="shared" si="34"/>
        <v>6.057639039308967</v>
      </c>
      <c r="T36" s="24">
        <f t="shared" si="34"/>
        <v>6.593892830044546</v>
      </c>
      <c r="U36" s="24">
        <f t="shared" si="34"/>
        <v>7.1466785292955475</v>
      </c>
      <c r="V36" s="24">
        <f t="shared" si="34"/>
        <v>7.712533232442798</v>
      </c>
      <c r="W36" s="24">
        <f t="shared" si="34"/>
        <v>8.28800741479045</v>
      </c>
      <c r="X36" s="24">
        <f t="shared" si="34"/>
        <v>8.869468002832884</v>
      </c>
      <c r="Y36" s="24">
        <f t="shared" si="34"/>
        <v>9.452290410118747</v>
      </c>
      <c r="Z36" s="24">
        <f t="shared" si="34"/>
        <v>10.033605861238232</v>
      </c>
      <c r="AA36" s="24">
        <f t="shared" si="34"/>
        <v>10.612956886747163</v>
      </c>
      <c r="AB36" s="24">
        <f t="shared" si="34"/>
        <v>11.192812936370258</v>
      </c>
      <c r="AC36" s="24">
        <f t="shared" si="34"/>
        <v>11.775755039559197</v>
      </c>
      <c r="AD36" s="24">
        <f t="shared" si="34"/>
        <v>12.362125415529087</v>
      </c>
      <c r="AE36" s="24">
        <f t="shared" si="34"/>
        <v>12.951065363226231</v>
      </c>
      <c r="AF36" s="24">
        <f t="shared" si="34"/>
        <v>13.540292020100678</v>
      </c>
      <c r="AG36" s="24">
        <f t="shared" si="34"/>
        <v>14.12858497755163</v>
      </c>
      <c r="AH36" s="24">
        <f t="shared" si="34"/>
        <v>14.714083934554653</v>
      </c>
      <c r="AI36" s="24">
        <f t="shared" si="34"/>
        <v>15.29484604719089</v>
      </c>
      <c r="AJ36" s="24">
        <f t="shared" si="34"/>
        <v>15.874752661076407</v>
      </c>
      <c r="AK36" s="24">
        <f t="shared" si="34"/>
        <v>16.46054055388474</v>
      </c>
      <c r="AL36" s="24">
        <f t="shared" si="34"/>
        <v>17.05914586503069</v>
      </c>
      <c r="AM36" s="24">
        <f t="shared" si="34"/>
        <v>17.67859555115271</v>
      </c>
      <c r="AN36" s="24">
        <f t="shared" si="34"/>
        <v>18.32488762269603</v>
      </c>
      <c r="AO36" s="24">
        <f t="shared" si="34"/>
        <v>19.001856887120717</v>
      </c>
      <c r="AP36" s="24">
        <f t="shared" si="34"/>
        <v>19.710726053501403</v>
      </c>
      <c r="AQ36" s="24">
        <f aca="true" t="shared" si="35" ref="AQ36:BV36">AQ$38/(1-$D$16)</f>
        <v>20.449761493711918</v>
      </c>
      <c r="AR36" s="24">
        <f t="shared" si="35"/>
        <v>21.217940463327484</v>
      </c>
      <c r="AS36" s="24">
        <f t="shared" si="35"/>
        <v>22.013332014014463</v>
      </c>
      <c r="AT36" s="24">
        <f t="shared" si="35"/>
        <v>22.832666461267497</v>
      </c>
      <c r="AU36" s="24">
        <f t="shared" si="35"/>
        <v>23.674840346884864</v>
      </c>
      <c r="AV36" s="24">
        <f t="shared" si="35"/>
        <v>24.542769403434022</v>
      </c>
      <c r="AW36" s="24">
        <f t="shared" si="35"/>
        <v>25.43918515116768</v>
      </c>
      <c r="AX36" s="24">
        <f t="shared" si="35"/>
        <v>26.367313335444184</v>
      </c>
      <c r="AY36" s="24">
        <f t="shared" si="35"/>
        <v>27.3250424846569</v>
      </c>
      <c r="AZ36" s="24">
        <f t="shared" si="35"/>
        <v>28.30391948629861</v>
      </c>
      <c r="BA36" s="24">
        <f t="shared" si="35"/>
        <v>29.293974523286945</v>
      </c>
      <c r="BB36" s="24">
        <f t="shared" si="35"/>
        <v>30.284143469821053</v>
      </c>
      <c r="BC36" s="24">
        <f t="shared" si="35"/>
        <v>31.27307121666986</v>
      </c>
      <c r="BD36" s="24">
        <f t="shared" si="35"/>
        <v>32.26511895514945</v>
      </c>
      <c r="BE36" s="24">
        <f t="shared" si="35"/>
        <v>33.264283192116636</v>
      </c>
      <c r="BF36" s="24">
        <f t="shared" si="35"/>
        <v>34.273730923828936</v>
      </c>
      <c r="BG36" s="24">
        <f t="shared" si="35"/>
        <v>35.29580640292641</v>
      </c>
      <c r="BH36" s="24">
        <f t="shared" si="35"/>
        <v>36.33939749886606</v>
      </c>
      <c r="BI36" s="24">
        <f t="shared" si="35"/>
        <v>37.410778075003094</v>
      </c>
      <c r="BJ36" s="24">
        <f t="shared" si="35"/>
        <v>38.513983639452576</v>
      </c>
      <c r="BK36" s="24">
        <f t="shared" si="35"/>
        <v>39.64675629539842</v>
      </c>
      <c r="BL36" s="24">
        <f t="shared" si="35"/>
        <v>40.80548650329022</v>
      </c>
      <c r="BM36" s="24">
        <f t="shared" si="35"/>
        <v>42.00326408631948</v>
      </c>
      <c r="BN36" s="24">
        <f t="shared" si="35"/>
        <v>43.249462831113426</v>
      </c>
      <c r="BO36" s="24">
        <f t="shared" si="35"/>
        <v>44.53692784105417</v>
      </c>
      <c r="BP36" s="24">
        <f t="shared" si="35"/>
        <v>45.86033325319313</v>
      </c>
      <c r="BQ36" s="24">
        <f t="shared" si="35"/>
        <v>47.213937861551464</v>
      </c>
      <c r="BR36" s="24">
        <f t="shared" si="35"/>
        <v>48.57661638927176</v>
      </c>
      <c r="BS36" s="24">
        <f t="shared" si="35"/>
        <v>49.931218398616686</v>
      </c>
      <c r="BT36" s="24">
        <f t="shared" si="35"/>
        <v>51.27422222398736</v>
      </c>
      <c r="BU36" s="24">
        <f t="shared" si="35"/>
        <v>52.60736431350271</v>
      </c>
      <c r="BV36" s="24">
        <f t="shared" si="35"/>
        <v>53.93425539643682</v>
      </c>
      <c r="BW36" s="24">
        <f aca="true" t="shared" si="36" ref="BW36:CU36">BW$38/(1-$D$16)</f>
        <v>55.258334292848204</v>
      </c>
      <c r="BX36" s="24">
        <f t="shared" si="36"/>
        <v>56.58323021049622</v>
      </c>
      <c r="BY36" s="24">
        <f t="shared" si="36"/>
        <v>57.911960542568075</v>
      </c>
      <c r="BZ36" s="24">
        <f t="shared" si="36"/>
        <v>59.247609481995596</v>
      </c>
      <c r="CA36" s="24">
        <f t="shared" si="36"/>
        <v>60.593173999025936</v>
      </c>
      <c r="CB36" s="24">
        <f t="shared" si="36"/>
        <v>61.95085847268826</v>
      </c>
      <c r="CC36" s="24">
        <f t="shared" si="36"/>
        <v>63.32229053744572</v>
      </c>
      <c r="CD36" s="24">
        <f t="shared" si="36"/>
        <v>64.70901751605848</v>
      </c>
      <c r="CE36" s="24">
        <f t="shared" si="36"/>
        <v>66.11239389703046</v>
      </c>
      <c r="CF36" s="24">
        <f t="shared" si="36"/>
        <v>67.5331786018875</v>
      </c>
      <c r="CG36" s="24">
        <f t="shared" si="36"/>
        <v>68.97180860728012</v>
      </c>
      <c r="CH36" s="24">
        <f t="shared" si="36"/>
        <v>70.42821887736424</v>
      </c>
      <c r="CI36" s="24">
        <f t="shared" si="36"/>
        <v>71.90306367596664</v>
      </c>
      <c r="CJ36" s="24">
        <f t="shared" si="36"/>
        <v>73.39644930624725</v>
      </c>
      <c r="CK36" s="24">
        <f t="shared" si="36"/>
        <v>74.90743338460007</v>
      </c>
      <c r="CL36" s="24">
        <f t="shared" si="36"/>
        <v>76.43626716053248</v>
      </c>
      <c r="CM36" s="24">
        <f t="shared" si="36"/>
        <v>77.98328024508145</v>
      </c>
      <c r="CN36" s="24">
        <f t="shared" si="36"/>
        <v>79.54927068827865</v>
      </c>
      <c r="CO36" s="24">
        <f t="shared" si="36"/>
        <v>81.13657185428583</v>
      </c>
      <c r="CP36" s="24">
        <f t="shared" si="36"/>
        <v>82.74765863485331</v>
      </c>
      <c r="CQ36" s="24">
        <f t="shared" si="36"/>
        <v>84.3851248574434</v>
      </c>
      <c r="CR36" s="24">
        <f t="shared" si="36"/>
        <v>86.05178678793845</v>
      </c>
      <c r="CS36" s="24">
        <f t="shared" si="36"/>
        <v>87.74982588971076</v>
      </c>
      <c r="CT36" s="24">
        <f t="shared" si="36"/>
        <v>89.47984888382135</v>
      </c>
      <c r="CU36" s="24">
        <f t="shared" si="36"/>
        <v>91.2413176649015</v>
      </c>
      <c r="CV36" s="25"/>
      <c r="CW36" s="25"/>
      <c r="CX36" s="25"/>
      <c r="CY36" s="25"/>
      <c r="CZ36" s="24"/>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row>
    <row r="37" spans="1:144" ht="11.25">
      <c r="A37" s="14"/>
      <c r="B37" s="14"/>
      <c r="C37" s="35" t="s">
        <v>52</v>
      </c>
      <c r="D37" s="14"/>
      <c r="E37" s="24"/>
      <c r="F37" s="24">
        <f>IF(ISBLANK(Input!F$31),F$36*$D$16,Input!F$31)</f>
        <v>0.272</v>
      </c>
      <c r="G37" s="24">
        <f>IF(ISBLANK(Input!G$31),G$36*$D$16,Input!G$31)</f>
        <v>0.323</v>
      </c>
      <c r="H37" s="24">
        <f>IF(ISBLANK(Input!H$31),H$36*$D$16,Input!H$31)</f>
        <v>0.404</v>
      </c>
      <c r="I37" s="24">
        <f>IF(ISBLANK(Input!I$31),I$36*$D$16,Input!I$31)</f>
        <v>0.48</v>
      </c>
      <c r="J37" s="24">
        <f>IF(ISBLANK(Input!J$31),J$36*$D$16,Input!J$31)</f>
        <v>0.56</v>
      </c>
      <c r="K37" s="24">
        <f aca="true" t="shared" si="37" ref="K37:AP37">K$36*$D$16</f>
        <v>0.6237207901563776</v>
      </c>
      <c r="L37" s="24">
        <f t="shared" si="37"/>
        <v>0.7085817542949222</v>
      </c>
      <c r="M37" s="24">
        <f t="shared" si="37"/>
        <v>0.7971812249032361</v>
      </c>
      <c r="N37" s="24">
        <f t="shared" si="37"/>
        <v>0.8910488963592339</v>
      </c>
      <c r="O37" s="24">
        <f t="shared" si="37"/>
        <v>0.9911823358375815</v>
      </c>
      <c r="P37" s="24">
        <f t="shared" si="37"/>
        <v>1.0977133961722882</v>
      </c>
      <c r="Q37" s="24">
        <f t="shared" si="37"/>
        <v>1.2105286167197578</v>
      </c>
      <c r="R37" s="24">
        <f t="shared" si="37"/>
        <v>1.3295060070202371</v>
      </c>
      <c r="S37" s="24">
        <f t="shared" si="37"/>
        <v>1.4538333694341519</v>
      </c>
      <c r="T37" s="24">
        <f t="shared" si="37"/>
        <v>1.5825342792106911</v>
      </c>
      <c r="U37" s="24">
        <f t="shared" si="37"/>
        <v>1.7152028470309313</v>
      </c>
      <c r="V37" s="24">
        <f t="shared" si="37"/>
        <v>1.8510079757862714</v>
      </c>
      <c r="W37" s="24">
        <f t="shared" si="37"/>
        <v>1.9891217795497078</v>
      </c>
      <c r="X37" s="24">
        <f t="shared" si="37"/>
        <v>2.128672320679892</v>
      </c>
      <c r="Y37" s="24">
        <f t="shared" si="37"/>
        <v>2.268549698428499</v>
      </c>
      <c r="Z37" s="24">
        <f t="shared" si="37"/>
        <v>2.4080654066971756</v>
      </c>
      <c r="AA37" s="24">
        <f t="shared" si="37"/>
        <v>2.547109652819319</v>
      </c>
      <c r="AB37" s="24">
        <f t="shared" si="37"/>
        <v>2.6862751047288618</v>
      </c>
      <c r="AC37" s="24">
        <f t="shared" si="37"/>
        <v>2.8261812094942074</v>
      </c>
      <c r="AD37" s="24">
        <f t="shared" si="37"/>
        <v>2.966910099726981</v>
      </c>
      <c r="AE37" s="24">
        <f t="shared" si="37"/>
        <v>3.1082556871742955</v>
      </c>
      <c r="AF37" s="24">
        <f t="shared" si="37"/>
        <v>3.2496700848241624</v>
      </c>
      <c r="AG37" s="24">
        <f t="shared" si="37"/>
        <v>3.390860394612391</v>
      </c>
      <c r="AH37" s="24">
        <f t="shared" si="37"/>
        <v>3.5313801442931165</v>
      </c>
      <c r="AI37" s="24">
        <f t="shared" si="37"/>
        <v>3.6707630513258134</v>
      </c>
      <c r="AJ37" s="24">
        <f t="shared" si="37"/>
        <v>3.8099406386583374</v>
      </c>
      <c r="AK37" s="24">
        <f t="shared" si="37"/>
        <v>3.9505297329323374</v>
      </c>
      <c r="AL37" s="24">
        <f t="shared" si="37"/>
        <v>4.094195007607365</v>
      </c>
      <c r="AM37" s="24">
        <f t="shared" si="37"/>
        <v>4.24286293227665</v>
      </c>
      <c r="AN37" s="24">
        <f t="shared" si="37"/>
        <v>4.397973029447047</v>
      </c>
      <c r="AO37" s="24">
        <f t="shared" si="37"/>
        <v>4.560445652908972</v>
      </c>
      <c r="AP37" s="24">
        <f t="shared" si="37"/>
        <v>4.730574252840337</v>
      </c>
      <c r="AQ37" s="24">
        <f aca="true" t="shared" si="38" ref="AQ37:BV37">AQ$36*$D$16</f>
        <v>4.907942758490861</v>
      </c>
      <c r="AR37" s="24">
        <f t="shared" si="38"/>
        <v>5.092305711198596</v>
      </c>
      <c r="AS37" s="24">
        <f t="shared" si="38"/>
        <v>5.2831996833634705</v>
      </c>
      <c r="AT37" s="24">
        <f t="shared" si="38"/>
        <v>5.479839950704199</v>
      </c>
      <c r="AU37" s="24">
        <f t="shared" si="38"/>
        <v>5.681961683252367</v>
      </c>
      <c r="AV37" s="24">
        <f t="shared" si="38"/>
        <v>5.890264656824165</v>
      </c>
      <c r="AW37" s="24">
        <f t="shared" si="38"/>
        <v>6.105404436280243</v>
      </c>
      <c r="AX37" s="24">
        <f t="shared" si="38"/>
        <v>6.328155200506604</v>
      </c>
      <c r="AY37" s="24">
        <f t="shared" si="38"/>
        <v>6.558010196317656</v>
      </c>
      <c r="AZ37" s="24">
        <f t="shared" si="38"/>
        <v>6.792940676711666</v>
      </c>
      <c r="BA37" s="24">
        <f t="shared" si="38"/>
        <v>7.0305538855888665</v>
      </c>
      <c r="BB37" s="24">
        <f t="shared" si="38"/>
        <v>7.268194432757053</v>
      </c>
      <c r="BC37" s="24">
        <f t="shared" si="38"/>
        <v>7.505537092000766</v>
      </c>
      <c r="BD37" s="24">
        <f t="shared" si="38"/>
        <v>7.743628549235867</v>
      </c>
      <c r="BE37" s="24">
        <f t="shared" si="38"/>
        <v>7.9834279661079925</v>
      </c>
      <c r="BF37" s="24">
        <f t="shared" si="38"/>
        <v>8.225695421718944</v>
      </c>
      <c r="BG37" s="24">
        <f t="shared" si="38"/>
        <v>8.470993536702338</v>
      </c>
      <c r="BH37" s="24">
        <f t="shared" si="38"/>
        <v>8.721455399727855</v>
      </c>
      <c r="BI37" s="24">
        <f t="shared" si="38"/>
        <v>8.978586738000741</v>
      </c>
      <c r="BJ37" s="24">
        <f t="shared" si="38"/>
        <v>9.243356073468618</v>
      </c>
      <c r="BK37" s="24">
        <f t="shared" si="38"/>
        <v>9.51522151089562</v>
      </c>
      <c r="BL37" s="24">
        <f t="shared" si="38"/>
        <v>9.793316760789653</v>
      </c>
      <c r="BM37" s="24">
        <f t="shared" si="38"/>
        <v>10.080783380716676</v>
      </c>
      <c r="BN37" s="24">
        <f t="shared" si="38"/>
        <v>10.379871079467222</v>
      </c>
      <c r="BO37" s="24">
        <f t="shared" si="38"/>
        <v>10.688862681853001</v>
      </c>
      <c r="BP37" s="24">
        <f t="shared" si="38"/>
        <v>11.006479980766352</v>
      </c>
      <c r="BQ37" s="24">
        <f t="shared" si="38"/>
        <v>11.331345086772352</v>
      </c>
      <c r="BR37" s="24">
        <f t="shared" si="38"/>
        <v>11.658387933425223</v>
      </c>
      <c r="BS37" s="24">
        <f t="shared" si="38"/>
        <v>11.983492415668005</v>
      </c>
      <c r="BT37" s="24">
        <f t="shared" si="38"/>
        <v>12.305813333756966</v>
      </c>
      <c r="BU37" s="24">
        <f t="shared" si="38"/>
        <v>12.625767435240649</v>
      </c>
      <c r="BV37" s="24">
        <f t="shared" si="38"/>
        <v>12.944221295144835</v>
      </c>
      <c r="BW37" s="24">
        <f aca="true" t="shared" si="39" ref="BW37:CU37">BW$36*$D$16</f>
        <v>13.262000230283569</v>
      </c>
      <c r="BX37" s="24">
        <f t="shared" si="39"/>
        <v>13.579975250519093</v>
      </c>
      <c r="BY37" s="24">
        <f t="shared" si="39"/>
        <v>13.898870530216337</v>
      </c>
      <c r="BZ37" s="24">
        <f t="shared" si="39"/>
        <v>14.219426275678943</v>
      </c>
      <c r="CA37" s="24">
        <f t="shared" si="39"/>
        <v>14.542361759766225</v>
      </c>
      <c r="CB37" s="24">
        <f t="shared" si="39"/>
        <v>14.868206033445182</v>
      </c>
      <c r="CC37" s="24">
        <f t="shared" si="39"/>
        <v>15.197349728986971</v>
      </c>
      <c r="CD37" s="24">
        <f t="shared" si="39"/>
        <v>15.530164203854035</v>
      </c>
      <c r="CE37" s="24">
        <f t="shared" si="39"/>
        <v>15.866974535287309</v>
      </c>
      <c r="CF37" s="24">
        <f t="shared" si="39"/>
        <v>16.207962864453</v>
      </c>
      <c r="CG37" s="24">
        <f t="shared" si="39"/>
        <v>16.55323406574723</v>
      </c>
      <c r="CH37" s="24">
        <f t="shared" si="39"/>
        <v>16.902772530567418</v>
      </c>
      <c r="CI37" s="24">
        <f t="shared" si="39"/>
        <v>17.256735282231993</v>
      </c>
      <c r="CJ37" s="24">
        <f t="shared" si="39"/>
        <v>17.61514783349934</v>
      </c>
      <c r="CK37" s="24">
        <f t="shared" si="39"/>
        <v>17.977784012304017</v>
      </c>
      <c r="CL37" s="24">
        <f t="shared" si="39"/>
        <v>18.344704118527794</v>
      </c>
      <c r="CM37" s="24">
        <f t="shared" si="39"/>
        <v>18.715987258819546</v>
      </c>
      <c r="CN37" s="24">
        <f t="shared" si="39"/>
        <v>19.091824965186877</v>
      </c>
      <c r="CO37" s="24">
        <f t="shared" si="39"/>
        <v>19.4727772450286</v>
      </c>
      <c r="CP37" s="24">
        <f t="shared" si="39"/>
        <v>19.859438072364792</v>
      </c>
      <c r="CQ37" s="24">
        <f t="shared" si="39"/>
        <v>20.252429965786416</v>
      </c>
      <c r="CR37" s="24">
        <f t="shared" si="39"/>
        <v>20.65242882910523</v>
      </c>
      <c r="CS37" s="24">
        <f t="shared" si="39"/>
        <v>21.05995821353058</v>
      </c>
      <c r="CT37" s="24">
        <f t="shared" si="39"/>
        <v>21.47516373211712</v>
      </c>
      <c r="CU37" s="24">
        <f t="shared" si="39"/>
        <v>21.89791623957636</v>
      </c>
      <c r="CV37" s="25"/>
      <c r="CW37" s="25"/>
      <c r="CX37" s="25"/>
      <c r="CY37" s="25"/>
      <c r="CZ37" s="24"/>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row>
    <row r="38" spans="1:144" ht="11.25">
      <c r="A38" s="14"/>
      <c r="B38" s="14"/>
      <c r="C38" s="14" t="s">
        <v>9</v>
      </c>
      <c r="D38" s="14"/>
      <c r="E38" s="14"/>
      <c r="F38" s="34">
        <f>IF(ISBLANK(Input!F$29),E$42*$D$18+F$34*$D$19,F$36-F$37)</f>
        <v>-0.615</v>
      </c>
      <c r="G38" s="34">
        <f>IF(ISBLANK(Input!G$29),F$42*$D$18+G$34*$D$19,G$36-G$37)</f>
        <v>1.018</v>
      </c>
      <c r="H38" s="34">
        <f>IF(ISBLANK(Input!H$29),G$42*$D$18+H$34*$D$19,H$36-H$37)</f>
        <v>1.2799999999999998</v>
      </c>
      <c r="I38" s="34">
        <f>IF(ISBLANK(Input!I$29),H$42*$D$18+I$34*$D$19,I$36-I$37)</f>
        <v>1.5259999999999998</v>
      </c>
      <c r="J38" s="34">
        <f>IF(ISBLANK(Input!J$29),I$42*$D$18+J$34*$D$19,J$36-J$37)</f>
        <v>1.774</v>
      </c>
      <c r="K38" s="34">
        <f aca="true" t="shared" si="40" ref="K38:AP38">J$42*$D$18+K$34*$D$19</f>
        <v>1.975115835495196</v>
      </c>
      <c r="L38" s="34">
        <f t="shared" si="40"/>
        <v>2.2438422219339205</v>
      </c>
      <c r="M38" s="34">
        <f t="shared" si="40"/>
        <v>2.524407212193581</v>
      </c>
      <c r="N38" s="34">
        <f t="shared" si="40"/>
        <v>2.8216548384709075</v>
      </c>
      <c r="O38" s="34">
        <f t="shared" si="40"/>
        <v>3.138744063485675</v>
      </c>
      <c r="P38" s="34">
        <f t="shared" si="40"/>
        <v>3.4760924212122464</v>
      </c>
      <c r="Q38" s="34">
        <f t="shared" si="40"/>
        <v>3.833340619612567</v>
      </c>
      <c r="R38" s="34">
        <f t="shared" si="40"/>
        <v>4.210102355564085</v>
      </c>
      <c r="S38" s="34">
        <f t="shared" si="40"/>
        <v>4.603805669874815</v>
      </c>
      <c r="T38" s="34">
        <f t="shared" si="40"/>
        <v>5.011358550833855</v>
      </c>
      <c r="U38" s="34">
        <f t="shared" si="40"/>
        <v>5.431475682264616</v>
      </c>
      <c r="V38" s="34">
        <f t="shared" si="40"/>
        <v>5.861525256656527</v>
      </c>
      <c r="W38" s="34">
        <f t="shared" si="40"/>
        <v>6.298885635240742</v>
      </c>
      <c r="X38" s="34">
        <f t="shared" si="40"/>
        <v>6.740795682152992</v>
      </c>
      <c r="Y38" s="34">
        <f t="shared" si="40"/>
        <v>7.183740711690248</v>
      </c>
      <c r="Z38" s="34">
        <f t="shared" si="40"/>
        <v>7.625540454541057</v>
      </c>
      <c r="AA38" s="34">
        <f t="shared" si="40"/>
        <v>8.065847233927844</v>
      </c>
      <c r="AB38" s="34">
        <f t="shared" si="40"/>
        <v>8.506537831641396</v>
      </c>
      <c r="AC38" s="34">
        <f t="shared" si="40"/>
        <v>8.94957383006499</v>
      </c>
      <c r="AD38" s="34">
        <f t="shared" si="40"/>
        <v>9.395215315802107</v>
      </c>
      <c r="AE38" s="34">
        <f t="shared" si="40"/>
        <v>9.842809676051935</v>
      </c>
      <c r="AF38" s="34">
        <f t="shared" si="40"/>
        <v>10.290621935276516</v>
      </c>
      <c r="AG38" s="34">
        <f t="shared" si="40"/>
        <v>10.73772458293924</v>
      </c>
      <c r="AH38" s="34">
        <f t="shared" si="40"/>
        <v>11.182703790261536</v>
      </c>
      <c r="AI38" s="34">
        <f t="shared" si="40"/>
        <v>11.624082995865075</v>
      </c>
      <c r="AJ38" s="34">
        <f t="shared" si="40"/>
        <v>12.064812022418069</v>
      </c>
      <c r="AK38" s="34">
        <f t="shared" si="40"/>
        <v>12.510010820952402</v>
      </c>
      <c r="AL38" s="34">
        <f t="shared" si="40"/>
        <v>12.964950857423325</v>
      </c>
      <c r="AM38" s="34">
        <f t="shared" si="40"/>
        <v>13.43573261887606</v>
      </c>
      <c r="AN38" s="34">
        <f t="shared" si="40"/>
        <v>13.926914593248982</v>
      </c>
      <c r="AO38" s="34">
        <f t="shared" si="40"/>
        <v>14.441411234211746</v>
      </c>
      <c r="AP38" s="34">
        <f t="shared" si="40"/>
        <v>14.980151800661066</v>
      </c>
      <c r="AQ38" s="34">
        <f aca="true" t="shared" si="41" ref="AQ38:BV38">AP$42*$D$18+AQ$34*$D$19</f>
        <v>15.541818735221058</v>
      </c>
      <c r="AR38" s="34">
        <f t="shared" si="41"/>
        <v>16.12563475212889</v>
      </c>
      <c r="AS38" s="34">
        <f t="shared" si="41"/>
        <v>16.730132330650992</v>
      </c>
      <c r="AT38" s="34">
        <f t="shared" si="41"/>
        <v>17.352826510563297</v>
      </c>
      <c r="AU38" s="34">
        <f t="shared" si="41"/>
        <v>17.992878663632496</v>
      </c>
      <c r="AV38" s="34">
        <f t="shared" si="41"/>
        <v>18.652504746609857</v>
      </c>
      <c r="AW38" s="34">
        <f t="shared" si="41"/>
        <v>19.33378071488744</v>
      </c>
      <c r="AX38" s="34">
        <f t="shared" si="41"/>
        <v>20.03915813493758</v>
      </c>
      <c r="AY38" s="34">
        <f t="shared" si="41"/>
        <v>20.767032288339244</v>
      </c>
      <c r="AZ38" s="34">
        <f t="shared" si="41"/>
        <v>21.510978809586945</v>
      </c>
      <c r="BA38" s="34">
        <f t="shared" si="41"/>
        <v>22.26342063769808</v>
      </c>
      <c r="BB38" s="34">
        <f t="shared" si="41"/>
        <v>23.015949037064</v>
      </c>
      <c r="BC38" s="34">
        <f t="shared" si="41"/>
        <v>23.767534124669094</v>
      </c>
      <c r="BD38" s="34">
        <f t="shared" si="41"/>
        <v>24.521490405913582</v>
      </c>
      <c r="BE38" s="34">
        <f t="shared" si="41"/>
        <v>25.280855226008644</v>
      </c>
      <c r="BF38" s="34">
        <f t="shared" si="41"/>
        <v>26.048035502109993</v>
      </c>
      <c r="BG38" s="34">
        <f t="shared" si="41"/>
        <v>26.82481286622407</v>
      </c>
      <c r="BH38" s="34">
        <f t="shared" si="41"/>
        <v>27.617942099138208</v>
      </c>
      <c r="BI38" s="34">
        <f t="shared" si="41"/>
        <v>28.43219133700235</v>
      </c>
      <c r="BJ38" s="34">
        <f t="shared" si="41"/>
        <v>29.270627565983958</v>
      </c>
      <c r="BK38" s="34">
        <f t="shared" si="41"/>
        <v>30.1315347845028</v>
      </c>
      <c r="BL38" s="34">
        <f t="shared" si="41"/>
        <v>31.012169742500564</v>
      </c>
      <c r="BM38" s="34">
        <f t="shared" si="41"/>
        <v>31.92248070560281</v>
      </c>
      <c r="BN38" s="34">
        <f t="shared" si="41"/>
        <v>32.869591751646205</v>
      </c>
      <c r="BO38" s="34">
        <f t="shared" si="41"/>
        <v>33.84806515920117</v>
      </c>
      <c r="BP38" s="34">
        <f t="shared" si="41"/>
        <v>34.85385327242678</v>
      </c>
      <c r="BQ38" s="34">
        <f t="shared" si="41"/>
        <v>35.88259277477911</v>
      </c>
      <c r="BR38" s="34">
        <f t="shared" si="41"/>
        <v>36.91822845584654</v>
      </c>
      <c r="BS38" s="34">
        <f t="shared" si="41"/>
        <v>37.94772598294868</v>
      </c>
      <c r="BT38" s="34">
        <f t="shared" si="41"/>
        <v>38.96840889023039</v>
      </c>
      <c r="BU38" s="34">
        <f t="shared" si="41"/>
        <v>39.98159687826206</v>
      </c>
      <c r="BV38" s="34">
        <f t="shared" si="41"/>
        <v>40.99003410129198</v>
      </c>
      <c r="BW38" s="34">
        <f aca="true" t="shared" si="42" ref="BW38:CU38">BV$42*$D$18+BW$34*$D$19</f>
        <v>41.996334062564635</v>
      </c>
      <c r="BX38" s="34">
        <f t="shared" si="42"/>
        <v>43.00325495997713</v>
      </c>
      <c r="BY38" s="34">
        <f t="shared" si="42"/>
        <v>44.01309001235174</v>
      </c>
      <c r="BZ38" s="34">
        <f t="shared" si="42"/>
        <v>45.028183206316655</v>
      </c>
      <c r="CA38" s="34">
        <f t="shared" si="42"/>
        <v>46.05081223925971</v>
      </c>
      <c r="CB38" s="34">
        <f t="shared" si="42"/>
        <v>47.08265243924308</v>
      </c>
      <c r="CC38" s="34">
        <f t="shared" si="42"/>
        <v>48.124940808458746</v>
      </c>
      <c r="CD38" s="34">
        <f t="shared" si="42"/>
        <v>49.178853312204446</v>
      </c>
      <c r="CE38" s="34">
        <f t="shared" si="42"/>
        <v>50.245419361743146</v>
      </c>
      <c r="CF38" s="34">
        <f t="shared" si="42"/>
        <v>51.325215737434505</v>
      </c>
      <c r="CG38" s="34">
        <f t="shared" si="42"/>
        <v>52.41857454153289</v>
      </c>
      <c r="CH38" s="34">
        <f t="shared" si="42"/>
        <v>53.525446346796826</v>
      </c>
      <c r="CI38" s="34">
        <f t="shared" si="42"/>
        <v>54.64632839373464</v>
      </c>
      <c r="CJ38" s="34">
        <f t="shared" si="42"/>
        <v>55.78130147274791</v>
      </c>
      <c r="CK38" s="34">
        <f t="shared" si="42"/>
        <v>56.92964937229605</v>
      </c>
      <c r="CL38" s="34">
        <f t="shared" si="42"/>
        <v>58.09156304200469</v>
      </c>
      <c r="CM38" s="34">
        <f t="shared" si="42"/>
        <v>59.2672929862619</v>
      </c>
      <c r="CN38" s="34">
        <f t="shared" si="42"/>
        <v>60.45744572309178</v>
      </c>
      <c r="CO38" s="34">
        <f t="shared" si="42"/>
        <v>61.66379460925723</v>
      </c>
      <c r="CP38" s="34">
        <f t="shared" si="42"/>
        <v>62.88822056248851</v>
      </c>
      <c r="CQ38" s="34">
        <f t="shared" si="42"/>
        <v>64.13269489165698</v>
      </c>
      <c r="CR38" s="34">
        <f t="shared" si="42"/>
        <v>65.39935795883322</v>
      </c>
      <c r="CS38" s="34">
        <f t="shared" si="42"/>
        <v>66.68986767618019</v>
      </c>
      <c r="CT38" s="34">
        <f t="shared" si="42"/>
        <v>68.00468515170422</v>
      </c>
      <c r="CU38" s="34">
        <f t="shared" si="42"/>
        <v>69.34340142532514</v>
      </c>
      <c r="CV38" s="25"/>
      <c r="CW38" s="25"/>
      <c r="CX38" s="25"/>
      <c r="CY38" s="25"/>
      <c r="CZ38" s="3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row>
    <row r="39" spans="1:144" ht="11.25">
      <c r="A39" s="14"/>
      <c r="B39" s="14"/>
      <c r="C39" s="14"/>
      <c r="D39" s="14"/>
      <c r="E39" s="1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25"/>
      <c r="CW39" s="25"/>
      <c r="CX39" s="25"/>
      <c r="CY39" s="25"/>
      <c r="CZ39" s="3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row>
    <row r="40" spans="1:144" ht="11.25">
      <c r="A40" s="14"/>
      <c r="B40" s="14"/>
      <c r="C40" s="14" t="s">
        <v>12</v>
      </c>
      <c r="D40" s="14"/>
      <c r="E40" s="24"/>
      <c r="F40" s="24">
        <f>F$12</f>
        <v>0</v>
      </c>
      <c r="G40" s="24">
        <f aca="true" t="shared" si="43" ref="G40:BR40">G$12</f>
        <v>0</v>
      </c>
      <c r="H40" s="24">
        <f t="shared" si="43"/>
        <v>0</v>
      </c>
      <c r="I40" s="24">
        <f t="shared" si="43"/>
        <v>0</v>
      </c>
      <c r="J40" s="24">
        <f t="shared" si="43"/>
        <v>0</v>
      </c>
      <c r="K40" s="24">
        <f t="shared" si="43"/>
        <v>0</v>
      </c>
      <c r="L40" s="24">
        <f t="shared" si="43"/>
        <v>0</v>
      </c>
      <c r="M40" s="24">
        <f t="shared" si="43"/>
        <v>0</v>
      </c>
      <c r="N40" s="24">
        <f t="shared" si="43"/>
        <v>0</v>
      </c>
      <c r="O40" s="24">
        <f t="shared" si="43"/>
        <v>0</v>
      </c>
      <c r="P40" s="24">
        <f t="shared" si="43"/>
        <v>0</v>
      </c>
      <c r="Q40" s="24">
        <f t="shared" si="43"/>
        <v>0</v>
      </c>
      <c r="R40" s="24">
        <f t="shared" si="43"/>
        <v>0</v>
      </c>
      <c r="S40" s="24">
        <f t="shared" si="43"/>
        <v>0</v>
      </c>
      <c r="T40" s="24">
        <f t="shared" si="43"/>
        <v>0</v>
      </c>
      <c r="U40" s="24">
        <f t="shared" si="43"/>
        <v>0</v>
      </c>
      <c r="V40" s="24">
        <f t="shared" si="43"/>
        <v>0</v>
      </c>
      <c r="W40" s="24">
        <f t="shared" si="43"/>
        <v>0</v>
      </c>
      <c r="X40" s="24">
        <f t="shared" si="43"/>
        <v>0</v>
      </c>
      <c r="Y40" s="24">
        <f t="shared" si="43"/>
        <v>0</v>
      </c>
      <c r="Z40" s="24">
        <f t="shared" si="43"/>
        <v>0</v>
      </c>
      <c r="AA40" s="24">
        <f t="shared" si="43"/>
        <v>0</v>
      </c>
      <c r="AB40" s="24">
        <f t="shared" si="43"/>
        <v>0</v>
      </c>
      <c r="AC40" s="24">
        <f t="shared" si="43"/>
        <v>0</v>
      </c>
      <c r="AD40" s="24">
        <f t="shared" si="43"/>
        <v>0</v>
      </c>
      <c r="AE40" s="24">
        <f t="shared" si="43"/>
        <v>0</v>
      </c>
      <c r="AF40" s="24">
        <f t="shared" si="43"/>
        <v>0</v>
      </c>
      <c r="AG40" s="24">
        <f t="shared" si="43"/>
        <v>0</v>
      </c>
      <c r="AH40" s="24">
        <f t="shared" si="43"/>
        <v>0</v>
      </c>
      <c r="AI40" s="24">
        <f t="shared" si="43"/>
        <v>0</v>
      </c>
      <c r="AJ40" s="24">
        <f t="shared" si="43"/>
        <v>0</v>
      </c>
      <c r="AK40" s="24">
        <f t="shared" si="43"/>
        <v>0</v>
      </c>
      <c r="AL40" s="24">
        <f t="shared" si="43"/>
        <v>0</v>
      </c>
      <c r="AM40" s="24">
        <f t="shared" si="43"/>
        <v>0</v>
      </c>
      <c r="AN40" s="24">
        <f t="shared" si="43"/>
        <v>0</v>
      </c>
      <c r="AO40" s="24">
        <f t="shared" si="43"/>
        <v>0</v>
      </c>
      <c r="AP40" s="24">
        <f t="shared" si="43"/>
        <v>0</v>
      </c>
      <c r="AQ40" s="24">
        <f t="shared" si="43"/>
        <v>0</v>
      </c>
      <c r="AR40" s="24">
        <f t="shared" si="43"/>
        <v>0</v>
      </c>
      <c r="AS40" s="24">
        <f t="shared" si="43"/>
        <v>0</v>
      </c>
      <c r="AT40" s="24">
        <f t="shared" si="43"/>
        <v>0</v>
      </c>
      <c r="AU40" s="24">
        <f t="shared" si="43"/>
        <v>0</v>
      </c>
      <c r="AV40" s="24">
        <f t="shared" si="43"/>
        <v>0</v>
      </c>
      <c r="AW40" s="24">
        <f t="shared" si="43"/>
        <v>0</v>
      </c>
      <c r="AX40" s="24">
        <f t="shared" si="43"/>
        <v>0</v>
      </c>
      <c r="AY40" s="24">
        <f t="shared" si="43"/>
        <v>0</v>
      </c>
      <c r="AZ40" s="24">
        <f t="shared" si="43"/>
        <v>0</v>
      </c>
      <c r="BA40" s="24">
        <f t="shared" si="43"/>
        <v>0</v>
      </c>
      <c r="BB40" s="24">
        <f t="shared" si="43"/>
        <v>0</v>
      </c>
      <c r="BC40" s="24">
        <f t="shared" si="43"/>
        <v>0</v>
      </c>
      <c r="BD40" s="24">
        <f t="shared" si="43"/>
        <v>0</v>
      </c>
      <c r="BE40" s="24">
        <f t="shared" si="43"/>
        <v>0</v>
      </c>
      <c r="BF40" s="24">
        <f t="shared" si="43"/>
        <v>0</v>
      </c>
      <c r="BG40" s="24">
        <f t="shared" si="43"/>
        <v>0</v>
      </c>
      <c r="BH40" s="24">
        <f t="shared" si="43"/>
        <v>0</v>
      </c>
      <c r="BI40" s="24">
        <f t="shared" si="43"/>
        <v>0</v>
      </c>
      <c r="BJ40" s="24">
        <f t="shared" si="43"/>
        <v>0</v>
      </c>
      <c r="BK40" s="24">
        <f t="shared" si="43"/>
        <v>0</v>
      </c>
      <c r="BL40" s="24">
        <f t="shared" si="43"/>
        <v>0</v>
      </c>
      <c r="BM40" s="24">
        <f t="shared" si="43"/>
        <v>0</v>
      </c>
      <c r="BN40" s="24">
        <f t="shared" si="43"/>
        <v>0</v>
      </c>
      <c r="BO40" s="24">
        <f t="shared" si="43"/>
        <v>0</v>
      </c>
      <c r="BP40" s="24">
        <f t="shared" si="43"/>
        <v>0</v>
      </c>
      <c r="BQ40" s="24">
        <f t="shared" si="43"/>
        <v>0</v>
      </c>
      <c r="BR40" s="24">
        <f t="shared" si="43"/>
        <v>0</v>
      </c>
      <c r="BS40" s="24">
        <f aca="true" t="shared" si="44" ref="BS40:CU40">BS$12</f>
        <v>0</v>
      </c>
      <c r="BT40" s="24">
        <f t="shared" si="44"/>
        <v>0</v>
      </c>
      <c r="BU40" s="24">
        <f t="shared" si="44"/>
        <v>0</v>
      </c>
      <c r="BV40" s="24">
        <f t="shared" si="44"/>
        <v>0</v>
      </c>
      <c r="BW40" s="24">
        <f t="shared" si="44"/>
        <v>0</v>
      </c>
      <c r="BX40" s="24">
        <f t="shared" si="44"/>
        <v>0</v>
      </c>
      <c r="BY40" s="24">
        <f t="shared" si="44"/>
        <v>0</v>
      </c>
      <c r="BZ40" s="24">
        <f t="shared" si="44"/>
        <v>0</v>
      </c>
      <c r="CA40" s="24">
        <f t="shared" si="44"/>
        <v>0</v>
      </c>
      <c r="CB40" s="24">
        <f t="shared" si="44"/>
        <v>0</v>
      </c>
      <c r="CC40" s="24">
        <f t="shared" si="44"/>
        <v>0</v>
      </c>
      <c r="CD40" s="24">
        <f t="shared" si="44"/>
        <v>0</v>
      </c>
      <c r="CE40" s="24">
        <f t="shared" si="44"/>
        <v>0</v>
      </c>
      <c r="CF40" s="24">
        <f t="shared" si="44"/>
        <v>0</v>
      </c>
      <c r="CG40" s="24">
        <f t="shared" si="44"/>
        <v>0</v>
      </c>
      <c r="CH40" s="24">
        <f t="shared" si="44"/>
        <v>0</v>
      </c>
      <c r="CI40" s="24">
        <f t="shared" si="44"/>
        <v>0</v>
      </c>
      <c r="CJ40" s="24">
        <f t="shared" si="44"/>
        <v>0</v>
      </c>
      <c r="CK40" s="24">
        <f t="shared" si="44"/>
        <v>0</v>
      </c>
      <c r="CL40" s="24">
        <f t="shared" si="44"/>
        <v>0</v>
      </c>
      <c r="CM40" s="24">
        <f t="shared" si="44"/>
        <v>0</v>
      </c>
      <c r="CN40" s="24">
        <f t="shared" si="44"/>
        <v>0</v>
      </c>
      <c r="CO40" s="24">
        <f t="shared" si="44"/>
        <v>0</v>
      </c>
      <c r="CP40" s="24">
        <f t="shared" si="44"/>
        <v>0</v>
      </c>
      <c r="CQ40" s="24">
        <f t="shared" si="44"/>
        <v>0</v>
      </c>
      <c r="CR40" s="24">
        <f t="shared" si="44"/>
        <v>0</v>
      </c>
      <c r="CS40" s="24">
        <f t="shared" si="44"/>
        <v>0</v>
      </c>
      <c r="CT40" s="24">
        <f t="shared" si="44"/>
        <v>0</v>
      </c>
      <c r="CU40" s="24">
        <f t="shared" si="44"/>
        <v>0</v>
      </c>
      <c r="CV40" s="25"/>
      <c r="CW40" s="25"/>
      <c r="CX40" s="25"/>
      <c r="CY40" s="25"/>
      <c r="CZ40" s="2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row>
    <row r="41" spans="1:144" ht="11.25">
      <c r="A41" s="14"/>
      <c r="B41" s="14"/>
      <c r="C41" s="14"/>
      <c r="D41" s="14"/>
      <c r="E41" s="1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25"/>
      <c r="CW41" s="25"/>
      <c r="CX41" s="25"/>
      <c r="CY41" s="25"/>
      <c r="CZ41" s="3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row>
    <row r="42" spans="1:144" ht="11.25">
      <c r="A42" s="14"/>
      <c r="B42" s="14"/>
      <c r="C42" s="14" t="s">
        <v>3</v>
      </c>
      <c r="D42" s="14"/>
      <c r="E42" s="24">
        <f>Input!$C$19</f>
        <v>12.973</v>
      </c>
      <c r="F42" s="24">
        <f>SUM(E$42,F$34,F$38,F$40)</f>
        <v>14.461</v>
      </c>
      <c r="G42" s="24">
        <f aca="true" t="shared" si="45" ref="G42:BR42">SUM(F$42,G$34,G$38,G$40)</f>
        <v>17.721352632550488</v>
      </c>
      <c r="H42" s="24">
        <f t="shared" si="45"/>
        <v>21.152814647041872</v>
      </c>
      <c r="I42" s="24">
        <f t="shared" si="45"/>
        <v>24.948925902707764</v>
      </c>
      <c r="J42" s="24">
        <f t="shared" si="45"/>
        <v>29.013390557714594</v>
      </c>
      <c r="K42" s="24">
        <f t="shared" si="45"/>
        <v>33.156802830605336</v>
      </c>
      <c r="L42" s="24">
        <f t="shared" si="45"/>
        <v>37.45180046437458</v>
      </c>
      <c r="M42" s="24">
        <f t="shared" si="45"/>
        <v>41.97015589633717</v>
      </c>
      <c r="N42" s="24">
        <f t="shared" si="45"/>
        <v>46.79250741928084</v>
      </c>
      <c r="O42" s="24">
        <f t="shared" si="45"/>
        <v>51.93411839461188</v>
      </c>
      <c r="P42" s="24">
        <f t="shared" si="45"/>
        <v>57.39192607920708</v>
      </c>
      <c r="Q42" s="24">
        <f t="shared" si="45"/>
        <v>63.15745533795422</v>
      </c>
      <c r="R42" s="24">
        <f t="shared" si="45"/>
        <v>69.22731069194282</v>
      </c>
      <c r="S42" s="24">
        <f t="shared" si="45"/>
        <v>75.52038305989697</v>
      </c>
      <c r="T42" s="24">
        <f t="shared" si="45"/>
        <v>82.02413731118276</v>
      </c>
      <c r="U42" s="24">
        <f t="shared" si="45"/>
        <v>88.70999632967413</v>
      </c>
      <c r="V42" s="24">
        <f t="shared" si="45"/>
        <v>95.52265624693392</v>
      </c>
      <c r="W42" s="24">
        <f t="shared" si="45"/>
        <v>102.4366329643038</v>
      </c>
      <c r="X42" s="24">
        <f t="shared" si="45"/>
        <v>109.38894363264866</v>
      </c>
      <c r="Y42" s="24">
        <f t="shared" si="45"/>
        <v>116.3331117254232</v>
      </c>
      <c r="Z42" s="24">
        <f t="shared" si="45"/>
        <v>123.24847684310728</v>
      </c>
      <c r="AA42" s="24">
        <f t="shared" si="45"/>
        <v>130.14636035587466</v>
      </c>
      <c r="AB42" s="24">
        <f t="shared" si="45"/>
        <v>137.07619218969472</v>
      </c>
      <c r="AC42" s="24">
        <f t="shared" si="45"/>
        <v>144.0481596402526</v>
      </c>
      <c r="AD42" s="24">
        <f t="shared" si="45"/>
        <v>151.05960519890823</v>
      </c>
      <c r="AE42" s="24">
        <f t="shared" si="45"/>
        <v>158.09192935505976</v>
      </c>
      <c r="AF42" s="24">
        <f t="shared" si="45"/>
        <v>165.10840976037042</v>
      </c>
      <c r="AG42" s="24">
        <f t="shared" si="45"/>
        <v>172.11895686400595</v>
      </c>
      <c r="AH42" s="24">
        <f t="shared" si="45"/>
        <v>179.06599222373592</v>
      </c>
      <c r="AI42" s="24">
        <f t="shared" si="45"/>
        <v>185.96431974742768</v>
      </c>
      <c r="AJ42" s="24">
        <f t="shared" si="45"/>
        <v>192.894929615967</v>
      </c>
      <c r="AK42" s="24">
        <f t="shared" si="45"/>
        <v>199.93739454093048</v>
      </c>
      <c r="AL42" s="24">
        <f t="shared" si="45"/>
        <v>207.17784977839648</v>
      </c>
      <c r="AM42" s="24">
        <f t="shared" si="45"/>
        <v>214.72254227577457</v>
      </c>
      <c r="AN42" s="24">
        <f t="shared" si="45"/>
        <v>222.60465814917663</v>
      </c>
      <c r="AO42" s="24">
        <f t="shared" si="45"/>
        <v>230.88374188556952</v>
      </c>
      <c r="AP42" s="24">
        <f t="shared" si="45"/>
        <v>239.52476391017643</v>
      </c>
      <c r="AQ42" s="24">
        <f t="shared" si="45"/>
        <v>248.5228986988265</v>
      </c>
      <c r="AR42" s="24">
        <f t="shared" si="45"/>
        <v>257.85782519135785</v>
      </c>
      <c r="AS42" s="24">
        <f t="shared" si="45"/>
        <v>267.50354416268766</v>
      </c>
      <c r="AT42" s="24">
        <f t="shared" si="45"/>
        <v>277.40675271190526</v>
      </c>
      <c r="AU42" s="24">
        <f t="shared" si="45"/>
        <v>287.5985849687841</v>
      </c>
      <c r="AV42" s="24">
        <f t="shared" si="45"/>
        <v>298.1178040894857</v>
      </c>
      <c r="AW42" s="24">
        <f t="shared" si="45"/>
        <v>308.99013811161115</v>
      </c>
      <c r="AX42" s="24">
        <f t="shared" si="45"/>
        <v>320.2680873660868</v>
      </c>
      <c r="AY42" s="24">
        <f t="shared" si="45"/>
        <v>331.84079143545955</v>
      </c>
      <c r="AZ42" s="24">
        <f t="shared" si="45"/>
        <v>343.61859404689386</v>
      </c>
      <c r="BA42" s="24">
        <f t="shared" si="45"/>
        <v>355.4504169573397</v>
      </c>
      <c r="BB42" s="24">
        <f t="shared" si="45"/>
        <v>367.22550222172123</v>
      </c>
      <c r="BC42" s="24">
        <f t="shared" si="45"/>
        <v>379.03205698822745</v>
      </c>
      <c r="BD42" s="24">
        <f t="shared" si="45"/>
        <v>390.8821265608949</v>
      </c>
      <c r="BE42" s="24">
        <f t="shared" si="45"/>
        <v>402.8626319141331</v>
      </c>
      <c r="BF42" s="24">
        <f t="shared" si="45"/>
        <v>414.9570937891512</v>
      </c>
      <c r="BG42" s="24">
        <f t="shared" si="45"/>
        <v>427.2424718533572</v>
      </c>
      <c r="BH42" s="24">
        <f t="shared" si="45"/>
        <v>439.8567219975832</v>
      </c>
      <c r="BI42" s="24">
        <f t="shared" si="45"/>
        <v>452.80496661069617</v>
      </c>
      <c r="BJ42" s="24">
        <f t="shared" si="45"/>
        <v>466.1827417763832</v>
      </c>
      <c r="BK42" s="24">
        <f t="shared" si="45"/>
        <v>479.82803963049815</v>
      </c>
      <c r="BL42" s="24">
        <f t="shared" si="45"/>
        <v>493.8290769947802</v>
      </c>
      <c r="BM42" s="24">
        <f t="shared" si="45"/>
        <v>508.41675160912996</v>
      </c>
      <c r="BN42" s="24">
        <f t="shared" si="45"/>
        <v>523.5713827277345</v>
      </c>
      <c r="BO42" s="24">
        <f t="shared" si="45"/>
        <v>539.1352786345907</v>
      </c>
      <c r="BP42" s="24">
        <f t="shared" si="45"/>
        <v>555.1488593190396</v>
      </c>
      <c r="BQ42" s="24">
        <f t="shared" si="45"/>
        <v>571.4235785535216</v>
      </c>
      <c r="BR42" s="24">
        <f t="shared" si="45"/>
        <v>587.6377372231086</v>
      </c>
      <c r="BS42" s="24">
        <f aca="true" t="shared" si="46" ref="BS42:CU42">SUM(BR$42,BS$34,BS$38,BS$40)</f>
        <v>603.7161928717396</v>
      </c>
      <c r="BT42" s="24">
        <f t="shared" si="46"/>
        <v>619.653537958045</v>
      </c>
      <c r="BU42" s="24">
        <f t="shared" si="46"/>
        <v>635.4992779223783</v>
      </c>
      <c r="BV42" s="24">
        <f t="shared" si="46"/>
        <v>651.2893356123976</v>
      </c>
      <c r="BW42" s="24">
        <f t="shared" si="46"/>
        <v>667.070307370564</v>
      </c>
      <c r="BX42" s="24">
        <f t="shared" si="46"/>
        <v>682.8817886204877</v>
      </c>
      <c r="BY42" s="24">
        <f t="shared" si="46"/>
        <v>698.7557572868436</v>
      </c>
      <c r="BZ42" s="24">
        <f t="shared" si="46"/>
        <v>714.7342696745649</v>
      </c>
      <c r="CA42" s="24">
        <f t="shared" si="46"/>
        <v>730.8460768380274</v>
      </c>
      <c r="CB42" s="24">
        <f t="shared" si="46"/>
        <v>747.1147342900513</v>
      </c>
      <c r="CC42" s="24">
        <f t="shared" si="46"/>
        <v>763.555067748724</v>
      </c>
      <c r="CD42" s="24">
        <f t="shared" si="46"/>
        <v>780.1895196731821</v>
      </c>
      <c r="CE42" s="24">
        <f t="shared" si="46"/>
        <v>797.0272947689426</v>
      </c>
      <c r="CF42" s="24">
        <f t="shared" si="46"/>
        <v>814.0772679562567</v>
      </c>
      <c r="CG42" s="24">
        <f t="shared" si="46"/>
        <v>831.3406054690272</v>
      </c>
      <c r="CH42" s="24">
        <f t="shared" si="46"/>
        <v>848.8143900282851</v>
      </c>
      <c r="CI42" s="24">
        <f t="shared" si="46"/>
        <v>866.5182450181719</v>
      </c>
      <c r="CJ42" s="24">
        <f t="shared" si="46"/>
        <v>884.4331878783333</v>
      </c>
      <c r="CK42" s="24">
        <f t="shared" si="46"/>
        <v>902.5565302140515</v>
      </c>
      <c r="CL42" s="24">
        <f t="shared" si="46"/>
        <v>920.8975376648254</v>
      </c>
      <c r="CM42" s="24">
        <f t="shared" si="46"/>
        <v>939.4542533304169</v>
      </c>
      <c r="CN42" s="24">
        <f t="shared" si="46"/>
        <v>958.2488464475912</v>
      </c>
      <c r="CO42" s="24">
        <f t="shared" si="46"/>
        <v>977.3153676182293</v>
      </c>
      <c r="CP42" s="24">
        <f t="shared" si="46"/>
        <v>996.6783089070356</v>
      </c>
      <c r="CQ42" s="24">
        <f t="shared" si="46"/>
        <v>1016.3756893289933</v>
      </c>
      <c r="CR42" s="24">
        <f t="shared" si="46"/>
        <v>1036.436182764924</v>
      </c>
      <c r="CS42" s="24">
        <f t="shared" si="46"/>
        <v>1056.8828552727343</v>
      </c>
      <c r="CT42" s="24">
        <f t="shared" si="46"/>
        <v>1077.7054739793966</v>
      </c>
      <c r="CU42" s="24">
        <f t="shared" si="46"/>
        <v>1098.9018349926769</v>
      </c>
      <c r="CV42" s="25"/>
      <c r="CW42" s="25"/>
      <c r="CX42" s="25"/>
      <c r="CY42" s="25"/>
      <c r="CZ42" s="24"/>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row>
    <row r="43" spans="1:144" ht="11.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25"/>
      <c r="CW43" s="25"/>
      <c r="CX43" s="25"/>
      <c r="CY43" s="25"/>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row>
    <row r="44" spans="1:144" ht="11.25">
      <c r="A44" s="14"/>
      <c r="B44" s="15" t="s">
        <v>4</v>
      </c>
      <c r="C44" s="21"/>
      <c r="D44" s="14"/>
      <c r="E44" s="14"/>
      <c r="F44" s="2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25"/>
      <c r="CW44" s="25"/>
      <c r="CX44" s="25"/>
      <c r="CY44" s="25"/>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row>
    <row r="45" spans="1:144" ht="11.25">
      <c r="A45" s="14"/>
      <c r="B45" s="15"/>
      <c r="C45" s="14" t="s">
        <v>53</v>
      </c>
      <c r="D45" s="14"/>
      <c r="E45" s="14"/>
      <c r="F45" s="28">
        <f>F$6/F$5</f>
        <v>0.03310807932209778</v>
      </c>
      <c r="G45" s="28">
        <f aca="true" t="shared" si="47" ref="G45:BR45">G$6/G$5</f>
        <v>0.03510920050425164</v>
      </c>
      <c r="H45" s="28">
        <f t="shared" si="47"/>
        <v>0.0362842721012486</v>
      </c>
      <c r="I45" s="28">
        <f t="shared" si="47"/>
        <v>0.036506056414983945</v>
      </c>
      <c r="J45" s="28">
        <f t="shared" si="47"/>
        <v>0.03720958628402305</v>
      </c>
      <c r="K45" s="28">
        <f t="shared" si="47"/>
        <v>0.03844269729245038</v>
      </c>
      <c r="L45" s="28">
        <f t="shared" si="47"/>
        <v>0.03959442679325881</v>
      </c>
      <c r="M45" s="28">
        <f t="shared" si="47"/>
        <v>0.04048682814262255</v>
      </c>
      <c r="N45" s="28">
        <f t="shared" si="47"/>
        <v>0.041123957156118406</v>
      </c>
      <c r="O45" s="28">
        <f t="shared" si="47"/>
        <v>0.04176362710247598</v>
      </c>
      <c r="P45" s="28">
        <f t="shared" si="47"/>
        <v>0.04245901402157245</v>
      </c>
      <c r="Q45" s="28">
        <f t="shared" si="47"/>
        <v>0.04322682392442335</v>
      </c>
      <c r="R45" s="28">
        <f t="shared" si="47"/>
        <v>0.04403856341750324</v>
      </c>
      <c r="S45" s="28">
        <f t="shared" si="47"/>
        <v>0.04512924715849859</v>
      </c>
      <c r="T45" s="28">
        <f t="shared" si="47"/>
        <v>0.04624306429133978</v>
      </c>
      <c r="U45" s="28">
        <f t="shared" si="47"/>
        <v>0.04741248818549932</v>
      </c>
      <c r="V45" s="28">
        <f t="shared" si="47"/>
        <v>0.04870043652797317</v>
      </c>
      <c r="W45" s="28">
        <f t="shared" si="47"/>
        <v>0.05000189973969232</v>
      </c>
      <c r="X45" s="28">
        <f t="shared" si="47"/>
        <v>0.05140401054770144</v>
      </c>
      <c r="Y45" s="28">
        <f t="shared" si="47"/>
        <v>0.052841065455644695</v>
      </c>
      <c r="Z45" s="28">
        <f t="shared" si="47"/>
        <v>0.054234942872515006</v>
      </c>
      <c r="AA45" s="28">
        <f t="shared" si="47"/>
        <v>0.05550920878186117</v>
      </c>
      <c r="AB45" s="28">
        <f t="shared" si="47"/>
        <v>0.056590180791866784</v>
      </c>
      <c r="AC45" s="28">
        <f t="shared" si="47"/>
        <v>0.05758503386211637</v>
      </c>
      <c r="AD45" s="28">
        <f t="shared" si="47"/>
        <v>0.05852852006992683</v>
      </c>
      <c r="AE45" s="28">
        <f t="shared" si="47"/>
        <v>0.05945703236214887</v>
      </c>
      <c r="AF45" s="28">
        <f t="shared" si="47"/>
        <v>0.060401613896625274</v>
      </c>
      <c r="AG45" s="28">
        <f t="shared" si="47"/>
        <v>0.06126717574877966</v>
      </c>
      <c r="AH45" s="28">
        <f t="shared" si="47"/>
        <v>0.06218037076696985</v>
      </c>
      <c r="AI45" s="28">
        <f t="shared" si="47"/>
        <v>0.06300233377877316</v>
      </c>
      <c r="AJ45" s="28">
        <f t="shared" si="47"/>
        <v>0.06363297019044836</v>
      </c>
      <c r="AK45" s="28">
        <f t="shared" si="47"/>
        <v>0.06410028239586094</v>
      </c>
      <c r="AL45" s="28">
        <f t="shared" si="47"/>
        <v>0.06441733103227675</v>
      </c>
      <c r="AM45" s="28">
        <f t="shared" si="47"/>
        <v>0.06457863374219305</v>
      </c>
      <c r="AN45" s="28">
        <f t="shared" si="47"/>
        <v>0.0647148242289733</v>
      </c>
      <c r="AO45" s="28">
        <f t="shared" si="47"/>
        <v>0.0647975561685373</v>
      </c>
      <c r="AP45" s="28">
        <f t="shared" si="47"/>
        <v>0.06495942633068907</v>
      </c>
      <c r="AQ45" s="28">
        <f t="shared" si="47"/>
        <v>0.06515110146298352</v>
      </c>
      <c r="AR45" s="28">
        <f t="shared" si="47"/>
        <v>0.06538660455441472</v>
      </c>
      <c r="AS45" s="28">
        <f t="shared" si="47"/>
        <v>0.06566558952328419</v>
      </c>
      <c r="AT45" s="28">
        <f t="shared" si="47"/>
        <v>0.06601406269822087</v>
      </c>
      <c r="AU45" s="28">
        <f t="shared" si="47"/>
        <v>0.06632656488792024</v>
      </c>
      <c r="AV45" s="28">
        <f t="shared" si="47"/>
        <v>0.06659963292009335</v>
      </c>
      <c r="AW45" s="28">
        <f t="shared" si="47"/>
        <v>0.06685263938315925</v>
      </c>
      <c r="AX45" s="28">
        <f t="shared" si="47"/>
        <v>0.06706165839525668</v>
      </c>
      <c r="AY45" s="28">
        <f t="shared" si="47"/>
        <v>0.06738842504193795</v>
      </c>
      <c r="AZ45" s="28">
        <f t="shared" si="47"/>
        <v>0.06779354523712819</v>
      </c>
      <c r="BA45" s="28">
        <f t="shared" si="47"/>
        <v>0.06831743499778777</v>
      </c>
      <c r="BB45" s="28">
        <f t="shared" si="47"/>
        <v>0.06890349636129199</v>
      </c>
      <c r="BC45" s="28">
        <f t="shared" si="47"/>
        <v>0.06937336639072177</v>
      </c>
      <c r="BD45" s="28">
        <f t="shared" si="47"/>
        <v>0.06980232262021317</v>
      </c>
      <c r="BE45" s="28">
        <f t="shared" si="47"/>
        <v>0.07013538684364552</v>
      </c>
      <c r="BF45" s="28">
        <f t="shared" si="47"/>
        <v>0.0704633699270924</v>
      </c>
      <c r="BG45" s="28">
        <f t="shared" si="47"/>
        <v>0.07071663326272923</v>
      </c>
      <c r="BH45" s="28">
        <f t="shared" si="47"/>
        <v>0.07086313747934204</v>
      </c>
      <c r="BI45" s="28">
        <f t="shared" si="47"/>
        <v>0.07100836351020372</v>
      </c>
      <c r="BJ45" s="28">
        <f t="shared" si="47"/>
        <v>0.07109417828962478</v>
      </c>
      <c r="BK45" s="28">
        <f t="shared" si="47"/>
        <v>0.07128966442559703</v>
      </c>
      <c r="BL45" s="28">
        <f t="shared" si="47"/>
        <v>0.07142727249347118</v>
      </c>
      <c r="BM45" s="28">
        <f t="shared" si="47"/>
        <v>0.07143299685286504</v>
      </c>
      <c r="BN45" s="28">
        <f t="shared" si="47"/>
        <v>0.07146845189165703</v>
      </c>
      <c r="BO45" s="28">
        <f t="shared" si="47"/>
        <v>0.07160394728260976</v>
      </c>
      <c r="BP45" s="28">
        <f t="shared" si="47"/>
        <v>0.07172057854384958</v>
      </c>
      <c r="BQ45" s="28">
        <f t="shared" si="47"/>
        <v>0.07193563609877444</v>
      </c>
      <c r="BR45" s="28">
        <f t="shared" si="47"/>
        <v>0.0722977144211449</v>
      </c>
      <c r="BS45" s="28">
        <f aca="true" t="shared" si="48" ref="BS45:CU45">BS$6/BS$5</f>
        <v>0.07266540743580255</v>
      </c>
      <c r="BT45" s="28">
        <f t="shared" si="48"/>
        <v>0.07300322858263898</v>
      </c>
      <c r="BU45" s="28">
        <f t="shared" si="48"/>
        <v>0.07328906488994702</v>
      </c>
      <c r="BV45" s="28">
        <f t="shared" si="48"/>
        <v>0.07353366235025578</v>
      </c>
      <c r="BW45" s="28">
        <f t="shared" si="48"/>
        <v>0.07373706351048305</v>
      </c>
      <c r="BX45" s="28">
        <f t="shared" si="48"/>
        <v>0.07390649165637704</v>
      </c>
      <c r="BY45" s="28">
        <f t="shared" si="48"/>
        <v>0.0740485722748554</v>
      </c>
      <c r="BZ45" s="28">
        <f t="shared" si="48"/>
        <v>0.07416267634998722</v>
      </c>
      <c r="CA45" s="28">
        <f t="shared" si="48"/>
        <v>0.07425638602360819</v>
      </c>
      <c r="CB45" s="28">
        <f t="shared" si="48"/>
        <v>0.0743337539954024</v>
      </c>
      <c r="CC45" s="28">
        <f t="shared" si="48"/>
        <v>0.07439985208263591</v>
      </c>
      <c r="CD45" s="28">
        <f t="shared" si="48"/>
        <v>0.0744529079664384</v>
      </c>
      <c r="CE45" s="28">
        <f t="shared" si="48"/>
        <v>0.07449835452063164</v>
      </c>
      <c r="CF45" s="28">
        <f t="shared" si="48"/>
        <v>0.07453704039898387</v>
      </c>
      <c r="CG45" s="28">
        <f t="shared" si="48"/>
        <v>0.07457164779501838</v>
      </c>
      <c r="CH45" s="28">
        <f t="shared" si="48"/>
        <v>0.07460341907540986</v>
      </c>
      <c r="CI45" s="28">
        <f t="shared" si="48"/>
        <v>0.07462635269066414</v>
      </c>
      <c r="CJ45" s="28">
        <f t="shared" si="48"/>
        <v>0.07465136862914129</v>
      </c>
      <c r="CK45" s="28">
        <f t="shared" si="48"/>
        <v>0.07467362394843106</v>
      </c>
      <c r="CL45" s="28">
        <f t="shared" si="48"/>
        <v>0.07469022522628145</v>
      </c>
      <c r="CM45" s="28">
        <f t="shared" si="48"/>
        <v>0.07470442278342249</v>
      </c>
      <c r="CN45" s="28">
        <f t="shared" si="48"/>
        <v>0.07471073576140674</v>
      </c>
      <c r="CO45" s="28">
        <f t="shared" si="48"/>
        <v>0.07470784217425688</v>
      </c>
      <c r="CP45" s="28">
        <f t="shared" si="48"/>
        <v>0.07469856296577164</v>
      </c>
      <c r="CQ45" s="28">
        <f t="shared" si="48"/>
        <v>0.07468148920147767</v>
      </c>
      <c r="CR45" s="28">
        <f t="shared" si="48"/>
        <v>0.07465944345629709</v>
      </c>
      <c r="CS45" s="28">
        <f t="shared" si="48"/>
        <v>0.0746342141436009</v>
      </c>
      <c r="CT45" s="28">
        <f t="shared" si="48"/>
        <v>0.07461267236093069</v>
      </c>
      <c r="CU45" s="28">
        <f t="shared" si="48"/>
        <v>0.07459294548891945</v>
      </c>
      <c r="CV45" s="25"/>
      <c r="CW45" s="25"/>
      <c r="CX45" s="25"/>
      <c r="CY45" s="25"/>
      <c r="CZ45" s="28"/>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row>
    <row r="46" spans="1:144" ht="11.25">
      <c r="A46" s="14"/>
      <c r="B46" s="15"/>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25"/>
      <c r="CW46" s="25"/>
      <c r="CX46" s="25"/>
      <c r="CY46" s="25"/>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row>
    <row r="47" spans="1:144" ht="11.25">
      <c r="A47" s="14"/>
      <c r="B47" s="15"/>
      <c r="C47" s="14" t="s">
        <v>54</v>
      </c>
      <c r="D47" s="14"/>
      <c r="E47" s="14"/>
      <c r="F47" s="28">
        <f aca="true" t="shared" si="49" ref="F47:AK47">F$32/F$5</f>
        <v>0.044782507694728836</v>
      </c>
      <c r="G47" s="28">
        <f t="shared" si="49"/>
        <v>0.047198759499560546</v>
      </c>
      <c r="H47" s="28">
        <f t="shared" si="49"/>
        <v>0.047482538249963416</v>
      </c>
      <c r="I47" s="28">
        <f t="shared" si="49"/>
        <v>0.047755250057936176</v>
      </c>
      <c r="J47" s="28">
        <f t="shared" si="49"/>
        <v>0.04802385378954034</v>
      </c>
      <c r="K47" s="28">
        <f t="shared" si="49"/>
        <v>0.04829146917192751</v>
      </c>
      <c r="L47" s="28">
        <f t="shared" si="49"/>
        <v>0.04856989232647792</v>
      </c>
      <c r="M47" s="28">
        <f t="shared" si="49"/>
        <v>0.048848946495350785</v>
      </c>
      <c r="N47" s="28">
        <f t="shared" si="49"/>
        <v>0.04913022768740194</v>
      </c>
      <c r="O47" s="28">
        <f t="shared" si="49"/>
        <v>0.049414591873139346</v>
      </c>
      <c r="P47" s="28">
        <f t="shared" si="49"/>
        <v>0.049700500431322965</v>
      </c>
      <c r="Q47" s="28">
        <f t="shared" si="49"/>
        <v>0.04998742933237783</v>
      </c>
      <c r="R47" s="28">
        <f t="shared" si="49"/>
        <v>0.05027414497934852</v>
      </c>
      <c r="S47" s="28">
        <f t="shared" si="49"/>
        <v>0.05056059795518178</v>
      </c>
      <c r="T47" s="28">
        <f t="shared" si="49"/>
        <v>0.05084585298490983</v>
      </c>
      <c r="U47" s="28">
        <f t="shared" si="49"/>
        <v>0.05112856848558483</v>
      </c>
      <c r="V47" s="28">
        <f t="shared" si="49"/>
        <v>0.05140878830682447</v>
      </c>
      <c r="W47" s="28">
        <f t="shared" si="49"/>
        <v>0.05168577968039313</v>
      </c>
      <c r="X47" s="28">
        <f t="shared" si="49"/>
        <v>0.051961052497776106</v>
      </c>
      <c r="Y47" s="28">
        <f t="shared" si="49"/>
        <v>0.05223387372881401</v>
      </c>
      <c r="Z47" s="28">
        <f t="shared" si="49"/>
        <v>0.05250256014696471</v>
      </c>
      <c r="AA47" s="28">
        <f t="shared" si="49"/>
        <v>0.052767568912083916</v>
      </c>
      <c r="AB47" s="28">
        <f t="shared" si="49"/>
        <v>0.05303027094571465</v>
      </c>
      <c r="AC47" s="28">
        <f t="shared" si="49"/>
        <v>0.053290471056366195</v>
      </c>
      <c r="AD47" s="28">
        <f t="shared" si="49"/>
        <v>0.053549511143443675</v>
      </c>
      <c r="AE47" s="28">
        <f t="shared" si="49"/>
        <v>0.0538093224631835</v>
      </c>
      <c r="AF47" s="28">
        <f t="shared" si="49"/>
        <v>0.054069978769569205</v>
      </c>
      <c r="AG47" s="28">
        <f t="shared" si="49"/>
        <v>0.054331088763044225</v>
      </c>
      <c r="AH47" s="28">
        <f t="shared" si="49"/>
        <v>0.054591976972393694</v>
      </c>
      <c r="AI47" s="28">
        <f t="shared" si="49"/>
        <v>0.05485212654624751</v>
      </c>
      <c r="AJ47" s="28">
        <f t="shared" si="49"/>
        <v>0.05511102491691893</v>
      </c>
      <c r="AK47" s="28">
        <f t="shared" si="49"/>
        <v>0.055368265780371406</v>
      </c>
      <c r="AL47" s="28">
        <f aca="true" t="shared" si="50" ref="AL47:BQ47">AL$32/AL$5</f>
        <v>0.055623537629700626</v>
      </c>
      <c r="AM47" s="28">
        <f t="shared" si="50"/>
        <v>0.05587652670916887</v>
      </c>
      <c r="AN47" s="28">
        <f t="shared" si="50"/>
        <v>0.05612703514707458</v>
      </c>
      <c r="AO47" s="28">
        <f t="shared" si="50"/>
        <v>0.056374918028474164</v>
      </c>
      <c r="AP47" s="28">
        <f t="shared" si="50"/>
        <v>0.056620085225082585</v>
      </c>
      <c r="AQ47" s="28">
        <f t="shared" si="50"/>
        <v>0.05686243185424456</v>
      </c>
      <c r="AR47" s="28">
        <f t="shared" si="50"/>
        <v>0.057101922770173064</v>
      </c>
      <c r="AS47" s="28">
        <f t="shared" si="50"/>
        <v>0.05733852896723326</v>
      </c>
      <c r="AT47" s="28">
        <f t="shared" si="50"/>
        <v>0.05757225606401428</v>
      </c>
      <c r="AU47" s="28">
        <f t="shared" si="50"/>
        <v>0.057803120610972564</v>
      </c>
      <c r="AV47" s="28">
        <f t="shared" si="50"/>
        <v>0.05803105993529731</v>
      </c>
      <c r="AW47" s="28">
        <f t="shared" si="50"/>
        <v>0.05825615304043044</v>
      </c>
      <c r="AX47" s="28">
        <f t="shared" si="50"/>
        <v>0.05847841536025288</v>
      </c>
      <c r="AY47" s="28">
        <f t="shared" si="50"/>
        <v>0.05869782606423271</v>
      </c>
      <c r="AZ47" s="28">
        <f t="shared" si="50"/>
        <v>0.058914398285393764</v>
      </c>
      <c r="BA47" s="28">
        <f t="shared" si="50"/>
        <v>0.05912807370792286</v>
      </c>
      <c r="BB47" s="28">
        <f t="shared" si="50"/>
        <v>0.05933876616875419</v>
      </c>
      <c r="BC47" s="28">
        <f t="shared" si="50"/>
        <v>0.059546434751463845</v>
      </c>
      <c r="BD47" s="28">
        <f t="shared" si="50"/>
        <v>0.059751013657041226</v>
      </c>
      <c r="BE47" s="28">
        <f t="shared" si="50"/>
        <v>0.059952479771937885</v>
      </c>
      <c r="BF47" s="28">
        <f t="shared" si="50"/>
        <v>0.060150837460280306</v>
      </c>
      <c r="BG47" s="28">
        <f t="shared" si="50"/>
        <v>0.06034617236559197</v>
      </c>
      <c r="BH47" s="28">
        <f t="shared" si="50"/>
        <v>0.060538545870427014</v>
      </c>
      <c r="BI47" s="28">
        <f t="shared" si="50"/>
        <v>0.06072800066681062</v>
      </c>
      <c r="BJ47" s="28">
        <f t="shared" si="50"/>
        <v>0.06091457174659658</v>
      </c>
      <c r="BK47" s="28">
        <f t="shared" si="50"/>
        <v>0.061098305437693574</v>
      </c>
      <c r="BL47" s="28">
        <f t="shared" si="50"/>
        <v>0.061279252476872964</v>
      </c>
      <c r="BM47" s="28">
        <f t="shared" si="50"/>
        <v>0.061457456982385555</v>
      </c>
      <c r="BN47" s="28">
        <f t="shared" si="50"/>
        <v>0.06163296229471151</v>
      </c>
      <c r="BO47" s="28">
        <f t="shared" si="50"/>
        <v>0.06180581071428834</v>
      </c>
      <c r="BP47" s="28">
        <f t="shared" si="50"/>
        <v>0.06197604305156327</v>
      </c>
      <c r="BQ47" s="28">
        <f t="shared" si="50"/>
        <v>0.06214369993749788</v>
      </c>
      <c r="BR47" s="28">
        <f aca="true" t="shared" si="51" ref="BR47:CU47">BR$32/BR$5</f>
        <v>0.062308817525781816</v>
      </c>
      <c r="BS47" s="28">
        <f t="shared" si="51"/>
        <v>0.062471427098500634</v>
      </c>
      <c r="BT47" s="28">
        <f t="shared" si="51"/>
        <v>0.06263155957052435</v>
      </c>
      <c r="BU47" s="28">
        <f t="shared" si="51"/>
        <v>0.06278924610389194</v>
      </c>
      <c r="BV47" s="28">
        <f t="shared" si="51"/>
        <v>0.06294451800134503</v>
      </c>
      <c r="BW47" s="28">
        <f t="shared" si="51"/>
        <v>0.06309740662981503</v>
      </c>
      <c r="BX47" s="28">
        <f t="shared" si="51"/>
        <v>0.0632479434404051</v>
      </c>
      <c r="BY47" s="28">
        <f t="shared" si="51"/>
        <v>0.06339615987714539</v>
      </c>
      <c r="BZ47" s="28">
        <f t="shared" si="51"/>
        <v>0.06354208715084754</v>
      </c>
      <c r="CA47" s="28">
        <f t="shared" si="51"/>
        <v>0.06368575611884278</v>
      </c>
      <c r="CB47" s="28">
        <f t="shared" si="51"/>
        <v>0.06382719739712811</v>
      </c>
      <c r="CC47" s="28">
        <f t="shared" si="51"/>
        <v>0.063966441300805</v>
      </c>
      <c r="CD47" s="28">
        <f t="shared" si="51"/>
        <v>0.06410351751877907</v>
      </c>
      <c r="CE47" s="28">
        <f t="shared" si="51"/>
        <v>0.0642384554044953</v>
      </c>
      <c r="CF47" s="28">
        <f t="shared" si="51"/>
        <v>0.06437128393155457</v>
      </c>
      <c r="CG47" s="28">
        <f t="shared" si="51"/>
        <v>0.06450203164047873</v>
      </c>
      <c r="CH47" s="28">
        <f t="shared" si="51"/>
        <v>0.06463072666722765</v>
      </c>
      <c r="CI47" s="28">
        <f t="shared" si="51"/>
        <v>0.06475739676280144</v>
      </c>
      <c r="CJ47" s="28">
        <f t="shared" si="51"/>
        <v>0.06488206937844679</v>
      </c>
      <c r="CK47" s="28">
        <f t="shared" si="51"/>
        <v>0.06500477151458021</v>
      </c>
      <c r="CL47" s="28">
        <f t="shared" si="51"/>
        <v>0.06512552983059001</v>
      </c>
      <c r="CM47" s="28">
        <f t="shared" si="51"/>
        <v>0.06524437071359027</v>
      </c>
      <c r="CN47" s="28">
        <f t="shared" si="51"/>
        <v>0.06536132015859095</v>
      </c>
      <c r="CO47" s="28">
        <f t="shared" si="51"/>
        <v>0.06547640391212753</v>
      </c>
      <c r="CP47" s="28">
        <f t="shared" si="51"/>
        <v>0.06558964733814054</v>
      </c>
      <c r="CQ47" s="28">
        <f t="shared" si="51"/>
        <v>0.06570107561591608</v>
      </c>
      <c r="CR47" s="28">
        <f t="shared" si="51"/>
        <v>0.06581071352140443</v>
      </c>
      <c r="CS47" s="28">
        <f t="shared" si="51"/>
        <v>0.06591858550018567</v>
      </c>
      <c r="CT47" s="28">
        <f t="shared" si="51"/>
        <v>0.06602471568102632</v>
      </c>
      <c r="CU47" s="28">
        <f t="shared" si="51"/>
        <v>0.06612912764275751</v>
      </c>
      <c r="CV47" s="25"/>
      <c r="CW47" s="25"/>
      <c r="CX47" s="25"/>
      <c r="CY47" s="25"/>
      <c r="CZ47" s="28"/>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row>
    <row r="48" spans="1:144" ht="11.25">
      <c r="A48" s="14"/>
      <c r="B48" s="15"/>
      <c r="C48" s="14" t="s">
        <v>55</v>
      </c>
      <c r="D48" s="14"/>
      <c r="E48" s="14"/>
      <c r="F48" s="28">
        <f aca="true" t="shared" si="52" ref="F48:AK48">F$34/F$5</f>
        <v>0.011674428372631057</v>
      </c>
      <c r="G48" s="28">
        <f t="shared" si="52"/>
        <v>0.012089558995308905</v>
      </c>
      <c r="H48" s="28">
        <f t="shared" si="52"/>
        <v>0.011198266148714817</v>
      </c>
      <c r="I48" s="28">
        <f t="shared" si="52"/>
        <v>0.011249193642952236</v>
      </c>
      <c r="J48" s="28">
        <f t="shared" si="52"/>
        <v>0.01081426750551729</v>
      </c>
      <c r="K48" s="28">
        <f t="shared" si="52"/>
        <v>0.009848771879477126</v>
      </c>
      <c r="L48" s="28">
        <f t="shared" si="52"/>
        <v>0.008975465533219113</v>
      </c>
      <c r="M48" s="28">
        <f t="shared" si="52"/>
        <v>0.008362118352728242</v>
      </c>
      <c r="N48" s="28">
        <f t="shared" si="52"/>
        <v>0.008006270531283537</v>
      </c>
      <c r="O48" s="28">
        <f t="shared" si="52"/>
        <v>0.0076509647706633705</v>
      </c>
      <c r="P48" s="28">
        <f t="shared" si="52"/>
        <v>0.007241486409750523</v>
      </c>
      <c r="Q48" s="28">
        <f t="shared" si="52"/>
        <v>0.006760605407954477</v>
      </c>
      <c r="R48" s="28">
        <f t="shared" si="52"/>
        <v>0.006235581561845276</v>
      </c>
      <c r="S48" s="28">
        <f t="shared" si="52"/>
        <v>0.005431350796683196</v>
      </c>
      <c r="T48" s="28">
        <f t="shared" si="52"/>
        <v>0.004602788693570052</v>
      </c>
      <c r="U48" s="28">
        <f t="shared" si="52"/>
        <v>0.003716080300085504</v>
      </c>
      <c r="V48" s="28">
        <f t="shared" si="52"/>
        <v>0.0027083517788513045</v>
      </c>
      <c r="W48" s="28">
        <f t="shared" si="52"/>
        <v>0.0016838799407008149</v>
      </c>
      <c r="X48" s="28">
        <f t="shared" si="52"/>
        <v>0.000557041950074663</v>
      </c>
      <c r="Y48" s="28">
        <f t="shared" si="52"/>
        <v>-0.0006071917268306852</v>
      </c>
      <c r="Z48" s="28">
        <f t="shared" si="52"/>
        <v>-0.0017323827255502986</v>
      </c>
      <c r="AA48" s="28">
        <f t="shared" si="52"/>
        <v>-0.0027416398697772586</v>
      </c>
      <c r="AB48" s="28">
        <f t="shared" si="52"/>
        <v>-0.003559909846152138</v>
      </c>
      <c r="AC48" s="28">
        <f t="shared" si="52"/>
        <v>-0.004294562805750176</v>
      </c>
      <c r="AD48" s="28">
        <f t="shared" si="52"/>
        <v>-0.004979008926483149</v>
      </c>
      <c r="AE48" s="28">
        <f t="shared" si="52"/>
        <v>-0.005647709898965375</v>
      </c>
      <c r="AF48" s="28">
        <f t="shared" si="52"/>
        <v>-0.00633163512705607</v>
      </c>
      <c r="AG48" s="28">
        <f t="shared" si="52"/>
        <v>-0.006936086985735434</v>
      </c>
      <c r="AH48" s="28">
        <f t="shared" si="52"/>
        <v>-0.007588393794576152</v>
      </c>
      <c r="AI48" s="28">
        <f t="shared" si="52"/>
        <v>-0.008150207232525663</v>
      </c>
      <c r="AJ48" s="28">
        <f t="shared" si="52"/>
        <v>-0.008521945273529431</v>
      </c>
      <c r="AK48" s="28">
        <f t="shared" si="52"/>
        <v>-0.008732016615489521</v>
      </c>
      <c r="AL48" s="28">
        <f aca="true" t="shared" si="53" ref="AL48:BQ48">AL$34/AL$5</f>
        <v>-0.008793793402576123</v>
      </c>
      <c r="AM48" s="28">
        <f t="shared" si="53"/>
        <v>-0.008702107033024173</v>
      </c>
      <c r="AN48" s="28">
        <f t="shared" si="53"/>
        <v>-0.008587789081898719</v>
      </c>
      <c r="AO48" s="28">
        <f t="shared" si="53"/>
        <v>-0.008422638140063138</v>
      </c>
      <c r="AP48" s="28">
        <f t="shared" si="53"/>
        <v>-0.008339341105606492</v>
      </c>
      <c r="AQ48" s="28">
        <f t="shared" si="53"/>
        <v>-0.008288669608738952</v>
      </c>
      <c r="AR48" s="28">
        <f t="shared" si="53"/>
        <v>-0.008284681784241665</v>
      </c>
      <c r="AS48" s="28">
        <f t="shared" si="53"/>
        <v>-0.008327060556050935</v>
      </c>
      <c r="AT48" s="28">
        <f t="shared" si="53"/>
        <v>-0.008441806634206583</v>
      </c>
      <c r="AU48" s="28">
        <f t="shared" si="53"/>
        <v>-0.008523444276947678</v>
      </c>
      <c r="AV48" s="28">
        <f t="shared" si="53"/>
        <v>-0.00856857298479604</v>
      </c>
      <c r="AW48" s="28">
        <f t="shared" si="53"/>
        <v>-0.008596486342728806</v>
      </c>
      <c r="AX48" s="28">
        <f t="shared" si="53"/>
        <v>-0.008583243035003798</v>
      </c>
      <c r="AY48" s="28">
        <f t="shared" si="53"/>
        <v>-0.008690598977705247</v>
      </c>
      <c r="AZ48" s="28">
        <f t="shared" si="53"/>
        <v>-0.008879146951734428</v>
      </c>
      <c r="BA48" s="28">
        <f t="shared" si="53"/>
        <v>-0.009189361289864906</v>
      </c>
      <c r="BB48" s="28">
        <f t="shared" si="53"/>
        <v>-0.00956473019253779</v>
      </c>
      <c r="BC48" s="28">
        <f t="shared" si="53"/>
        <v>-0.009826931639257923</v>
      </c>
      <c r="BD48" s="28">
        <f t="shared" si="53"/>
        <v>-0.01005130896317195</v>
      </c>
      <c r="BE48" s="28">
        <f t="shared" si="53"/>
        <v>-0.010182907071707641</v>
      </c>
      <c r="BF48" s="28">
        <f t="shared" si="53"/>
        <v>-0.010312532466812095</v>
      </c>
      <c r="BG48" s="28">
        <f t="shared" si="53"/>
        <v>-0.010370460897137257</v>
      </c>
      <c r="BH48" s="28">
        <f t="shared" si="53"/>
        <v>-0.010324591608915025</v>
      </c>
      <c r="BI48" s="28">
        <f t="shared" si="53"/>
        <v>-0.010280362843393098</v>
      </c>
      <c r="BJ48" s="28">
        <f t="shared" si="53"/>
        <v>-0.010179606543028208</v>
      </c>
      <c r="BK48" s="28">
        <f t="shared" si="53"/>
        <v>-0.010191358987903463</v>
      </c>
      <c r="BL48" s="28">
        <f t="shared" si="53"/>
        <v>-0.010148020016598213</v>
      </c>
      <c r="BM48" s="28">
        <f t="shared" si="53"/>
        <v>-0.009975539870479487</v>
      </c>
      <c r="BN48" s="28">
        <f t="shared" si="53"/>
        <v>-0.009835489596945511</v>
      </c>
      <c r="BO48" s="28">
        <f t="shared" si="53"/>
        <v>-0.00979813656832142</v>
      </c>
      <c r="BP48" s="28">
        <f t="shared" si="53"/>
        <v>-0.009744535492286323</v>
      </c>
      <c r="BQ48" s="28">
        <f t="shared" si="53"/>
        <v>-0.009791936161276561</v>
      </c>
      <c r="BR48" s="28">
        <f aca="true" t="shared" si="54" ref="BR48:CU48">BR$34/BR$5</f>
        <v>-0.00998889689536309</v>
      </c>
      <c r="BS48" s="28">
        <f t="shared" si="54"/>
        <v>-0.01019398033730191</v>
      </c>
      <c r="BT48" s="28">
        <f t="shared" si="54"/>
        <v>-0.01037166901211462</v>
      </c>
      <c r="BU48" s="28">
        <f t="shared" si="54"/>
        <v>-0.010499818786055073</v>
      </c>
      <c r="BV48" s="28">
        <f t="shared" si="54"/>
        <v>-0.010589144348910758</v>
      </c>
      <c r="BW48" s="28">
        <f t="shared" si="54"/>
        <v>-0.010639656880668022</v>
      </c>
      <c r="BX48" s="28">
        <f t="shared" si="54"/>
        <v>-0.01065854821597193</v>
      </c>
      <c r="BY48" s="28">
        <f t="shared" si="54"/>
        <v>-0.010652412397710004</v>
      </c>
      <c r="BZ48" s="28">
        <f t="shared" si="54"/>
        <v>-0.010620589199139675</v>
      </c>
      <c r="CA48" s="28">
        <f t="shared" si="54"/>
        <v>-0.010570629904765424</v>
      </c>
      <c r="CB48" s="28">
        <f t="shared" si="54"/>
        <v>-0.010506556598274291</v>
      </c>
      <c r="CC48" s="28">
        <f t="shared" si="54"/>
        <v>-0.010433410781830908</v>
      </c>
      <c r="CD48" s="28">
        <f t="shared" si="54"/>
        <v>-0.010349390447659318</v>
      </c>
      <c r="CE48" s="28">
        <f t="shared" si="54"/>
        <v>-0.010259899116136343</v>
      </c>
      <c r="CF48" s="28">
        <f t="shared" si="54"/>
        <v>-0.010165756467429296</v>
      </c>
      <c r="CG48" s="28">
        <f t="shared" si="54"/>
        <v>-0.010069616154539654</v>
      </c>
      <c r="CH48" s="28">
        <f t="shared" si="54"/>
        <v>-0.009972692408182207</v>
      </c>
      <c r="CI48" s="28">
        <f t="shared" si="54"/>
        <v>-0.009868955927862707</v>
      </c>
      <c r="CJ48" s="28">
        <f t="shared" si="54"/>
        <v>-0.009769299250694497</v>
      </c>
      <c r="CK48" s="28">
        <f t="shared" si="54"/>
        <v>-0.009668852433850846</v>
      </c>
      <c r="CL48" s="28">
        <f t="shared" si="54"/>
        <v>-0.009564695395691443</v>
      </c>
      <c r="CM48" s="28">
        <f t="shared" si="54"/>
        <v>-0.009460052069832216</v>
      </c>
      <c r="CN48" s="28">
        <f t="shared" si="54"/>
        <v>-0.009349415602815794</v>
      </c>
      <c r="CO48" s="28">
        <f t="shared" si="54"/>
        <v>-0.009231438262129365</v>
      </c>
      <c r="CP48" s="28">
        <f t="shared" si="54"/>
        <v>-0.009108915627631092</v>
      </c>
      <c r="CQ48" s="28">
        <f t="shared" si="54"/>
        <v>-0.008980413585561599</v>
      </c>
      <c r="CR48" s="28">
        <f t="shared" si="54"/>
        <v>-0.008848729934892658</v>
      </c>
      <c r="CS48" s="28">
        <f t="shared" si="54"/>
        <v>-0.008715628643415223</v>
      </c>
      <c r="CT48" s="28">
        <f t="shared" si="54"/>
        <v>-0.008587956679904377</v>
      </c>
      <c r="CU48" s="28">
        <f t="shared" si="54"/>
        <v>-0.008463817846161948</v>
      </c>
      <c r="CV48" s="25"/>
      <c r="CW48" s="25"/>
      <c r="CX48" s="25"/>
      <c r="CY48" s="25"/>
      <c r="CZ48" s="28"/>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row>
    <row r="49" spans="1:144" ht="11.25">
      <c r="A49" s="14"/>
      <c r="B49" s="15"/>
      <c r="C49" s="14" t="s">
        <v>56</v>
      </c>
      <c r="D49" s="14"/>
      <c r="E49" s="14"/>
      <c r="F49" s="28">
        <f aca="true" t="shared" si="55" ref="F49:AK49">F$36/F$5</f>
        <v>-0.0019041031535009286</v>
      </c>
      <c r="G49" s="28">
        <f t="shared" si="55"/>
        <v>0.00722995053381472</v>
      </c>
      <c r="H49" s="28">
        <f t="shared" si="55"/>
        <v>0.008765146708339092</v>
      </c>
      <c r="I49" s="28">
        <f t="shared" si="55"/>
        <v>0.00994043018439769</v>
      </c>
      <c r="J49" s="28">
        <f t="shared" si="55"/>
        <v>0.011019816569840097</v>
      </c>
      <c r="K49" s="28">
        <f t="shared" si="55"/>
        <v>0.011804358775231102</v>
      </c>
      <c r="L49" s="28">
        <f t="shared" si="55"/>
        <v>0.012919245165523889</v>
      </c>
      <c r="M49" s="28">
        <f t="shared" si="55"/>
        <v>0.013929908186519966</v>
      </c>
      <c r="N49" s="28">
        <f t="shared" si="55"/>
        <v>0.014857279833694647</v>
      </c>
      <c r="O49" s="28">
        <f t="shared" si="55"/>
        <v>0.01577634599672013</v>
      </c>
      <c r="P49" s="28">
        <f t="shared" si="55"/>
        <v>0.016713376174378985</v>
      </c>
      <c r="Q49" s="28">
        <f t="shared" si="55"/>
        <v>0.017648178312153193</v>
      </c>
      <c r="R49" s="28">
        <f t="shared" si="55"/>
        <v>0.018573799743749612</v>
      </c>
      <c r="S49" s="28">
        <f t="shared" si="55"/>
        <v>0.019476594583660453</v>
      </c>
      <c r="T49" s="28">
        <f t="shared" si="55"/>
        <v>0.020336627447768103</v>
      </c>
      <c r="U49" s="28">
        <f t="shared" si="55"/>
        <v>0.02117186232212394</v>
      </c>
      <c r="V49" s="28">
        <f t="shared" si="55"/>
        <v>0.021961404588375925</v>
      </c>
      <c r="W49" s="28">
        <f t="shared" si="55"/>
        <v>0.02268933795274116</v>
      </c>
      <c r="X49" s="28">
        <f t="shared" si="55"/>
        <v>0.023358466657020203</v>
      </c>
      <c r="Y49" s="28">
        <f t="shared" si="55"/>
        <v>0.02395662977931598</v>
      </c>
      <c r="Z49" s="28">
        <f t="shared" si="55"/>
        <v>0.024475709823882925</v>
      </c>
      <c r="AA49" s="28">
        <f t="shared" si="55"/>
        <v>0.024912508162516434</v>
      </c>
      <c r="AB49" s="28">
        <f t="shared" si="55"/>
        <v>0.025271296635758927</v>
      </c>
      <c r="AC49" s="28">
        <f t="shared" si="55"/>
        <v>0.02557218672358863</v>
      </c>
      <c r="AD49" s="28">
        <f t="shared" si="55"/>
        <v>0.02582092192825848</v>
      </c>
      <c r="AE49" s="28">
        <f t="shared" si="55"/>
        <v>0.026025346701175213</v>
      </c>
      <c r="AF49" s="28">
        <f t="shared" si="55"/>
        <v>0.026184631238577172</v>
      </c>
      <c r="AG49" s="28">
        <f t="shared" si="55"/>
        <v>0.02629257526206134</v>
      </c>
      <c r="AH49" s="28">
        <f t="shared" si="55"/>
        <v>0.026360954605654678</v>
      </c>
      <c r="AI49" s="28">
        <f t="shared" si="55"/>
        <v>0.02637803957657034</v>
      </c>
      <c r="AJ49" s="28">
        <f t="shared" si="55"/>
        <v>0.026349522156291712</v>
      </c>
      <c r="AK49" s="28">
        <f t="shared" si="55"/>
        <v>0.026288524385667474</v>
      </c>
      <c r="AL49" s="28">
        <f aca="true" t="shared" si="56" ref="AL49:BQ49">AL$36/AL$5</f>
        <v>0.026205733102230663</v>
      </c>
      <c r="AM49" s="28">
        <f t="shared" si="56"/>
        <v>0.026114408917072077</v>
      </c>
      <c r="AN49" s="28">
        <f t="shared" si="56"/>
        <v>0.02603399668818007</v>
      </c>
      <c r="AO49" s="28">
        <f t="shared" si="56"/>
        <v>0.025971642144324826</v>
      </c>
      <c r="AP49" s="28">
        <f t="shared" si="56"/>
        <v>0.02593013139125682</v>
      </c>
      <c r="AQ49" s="28">
        <f t="shared" si="56"/>
        <v>0.02590304146454266</v>
      </c>
      <c r="AR49" s="28">
        <f t="shared" si="56"/>
        <v>0.0258859426934166</v>
      </c>
      <c r="AS49" s="28">
        <f t="shared" si="56"/>
        <v>0.025874598138739605</v>
      </c>
      <c r="AT49" s="28">
        <f t="shared" si="56"/>
        <v>0.02587366979212656</v>
      </c>
      <c r="AU49" s="28">
        <f t="shared" si="56"/>
        <v>0.025867194212254398</v>
      </c>
      <c r="AV49" s="28">
        <f t="shared" si="56"/>
        <v>0.025856280051502485</v>
      </c>
      <c r="AW49" s="28">
        <f t="shared" si="56"/>
        <v>0.025845179395768112</v>
      </c>
      <c r="AX49" s="28">
        <f t="shared" si="56"/>
        <v>0.02583171587689413</v>
      </c>
      <c r="AY49" s="28">
        <f t="shared" si="56"/>
        <v>0.02582798662691269</v>
      </c>
      <c r="AZ49" s="28">
        <f t="shared" si="56"/>
        <v>0.025820416204589452</v>
      </c>
      <c r="BA49" s="28">
        <f t="shared" si="56"/>
        <v>0.025805530710537667</v>
      </c>
      <c r="BB49" s="28">
        <f t="shared" si="56"/>
        <v>0.025768452252297076</v>
      </c>
      <c r="BC49" s="28">
        <f t="shared" si="56"/>
        <v>0.02569340885837464</v>
      </c>
      <c r="BD49" s="28">
        <f t="shared" si="56"/>
        <v>0.025593552895095666</v>
      </c>
      <c r="BE49" s="28">
        <f t="shared" si="56"/>
        <v>0.025467533395174723</v>
      </c>
      <c r="BF49" s="28">
        <f t="shared" si="56"/>
        <v>0.025330354241620293</v>
      </c>
      <c r="BG49" s="28">
        <f t="shared" si="56"/>
        <v>0.025175241343196472</v>
      </c>
      <c r="BH49" s="28">
        <f t="shared" si="56"/>
        <v>0.025006474380926184</v>
      </c>
      <c r="BI49" s="28">
        <f t="shared" si="56"/>
        <v>0.0248383942235679</v>
      </c>
      <c r="BJ49" s="28">
        <f t="shared" si="56"/>
        <v>0.024668774992645616</v>
      </c>
      <c r="BK49" s="28">
        <f t="shared" si="56"/>
        <v>0.024508584209872956</v>
      </c>
      <c r="BL49" s="28">
        <f t="shared" si="56"/>
        <v>0.024342582528640747</v>
      </c>
      <c r="BM49" s="28">
        <f t="shared" si="56"/>
        <v>0.02417132521573366</v>
      </c>
      <c r="BN49" s="28">
        <f t="shared" si="56"/>
        <v>0.024012451992441192</v>
      </c>
      <c r="BO49" s="28">
        <f t="shared" si="56"/>
        <v>0.02386648774125508</v>
      </c>
      <c r="BP49" s="28">
        <f t="shared" si="56"/>
        <v>0.023719807820561024</v>
      </c>
      <c r="BQ49" s="28">
        <f t="shared" si="56"/>
        <v>0.023578072579500335</v>
      </c>
      <c r="BR49" s="28">
        <f aca="true" t="shared" si="57" ref="BR49:CU49">BR$36/BR$5</f>
        <v>0.023436301058068564</v>
      </c>
      <c r="BS49" s="28">
        <f t="shared" si="57"/>
        <v>0.023274569786368125</v>
      </c>
      <c r="BT49" s="28">
        <f t="shared" si="57"/>
        <v>0.023090520971514074</v>
      </c>
      <c r="BU49" s="28">
        <f t="shared" si="57"/>
        <v>0.022885775055493794</v>
      </c>
      <c r="BV49" s="28">
        <f t="shared" si="57"/>
        <v>0.022663418664487817</v>
      </c>
      <c r="BW49" s="28">
        <f t="shared" si="57"/>
        <v>0.02242691555609429</v>
      </c>
      <c r="BX49" s="28">
        <f t="shared" si="57"/>
        <v>0.02217932135817362</v>
      </c>
      <c r="BY49" s="28">
        <f t="shared" si="57"/>
        <v>0.021923288892854085</v>
      </c>
      <c r="BZ49" s="28">
        <f t="shared" si="57"/>
        <v>0.021660986290300218</v>
      </c>
      <c r="CA49" s="28">
        <f t="shared" si="57"/>
        <v>0.0213937642709627</v>
      </c>
      <c r="CB49" s="28">
        <f t="shared" si="57"/>
        <v>0.02112320071204503</v>
      </c>
      <c r="CC49" s="28">
        <f t="shared" si="57"/>
        <v>0.020851369926415605</v>
      </c>
      <c r="CD49" s="28">
        <f t="shared" si="57"/>
        <v>0.02057800602257414</v>
      </c>
      <c r="CE49" s="28">
        <f t="shared" si="57"/>
        <v>0.02030393063064573</v>
      </c>
      <c r="CF49" s="28">
        <f t="shared" si="57"/>
        <v>0.020029788152025302</v>
      </c>
      <c r="CG49" s="28">
        <f t="shared" si="57"/>
        <v>0.019755794494898785</v>
      </c>
      <c r="CH49" s="28">
        <f t="shared" si="57"/>
        <v>0.019482013557634476</v>
      </c>
      <c r="CI49" s="28">
        <f t="shared" si="57"/>
        <v>0.01920846389301345</v>
      </c>
      <c r="CJ49" s="28">
        <f t="shared" si="57"/>
        <v>0.018935855030243722</v>
      </c>
      <c r="CK49" s="28">
        <f t="shared" si="57"/>
        <v>0.01866369090239718</v>
      </c>
      <c r="CL49" s="28">
        <f t="shared" si="57"/>
        <v>0.018391934444696657</v>
      </c>
      <c r="CM49" s="28">
        <f t="shared" si="57"/>
        <v>0.018121233847504706</v>
      </c>
      <c r="CN49" s="28">
        <f t="shared" si="57"/>
        <v>0.017851374691035284</v>
      </c>
      <c r="CO49" s="28">
        <f t="shared" si="57"/>
        <v>0.0175834553108886</v>
      </c>
      <c r="CP49" s="28">
        <f t="shared" si="57"/>
        <v>0.017317325780943398</v>
      </c>
      <c r="CQ49" s="28">
        <f t="shared" si="57"/>
        <v>0.017054303108529907</v>
      </c>
      <c r="CR49" s="28">
        <f t="shared" si="57"/>
        <v>0.016794620458939674</v>
      </c>
      <c r="CS49" s="28">
        <f t="shared" si="57"/>
        <v>0.016538539198999294</v>
      </c>
      <c r="CT49" s="28">
        <f t="shared" si="57"/>
        <v>0.016286888723573496</v>
      </c>
      <c r="CU49" s="28">
        <f t="shared" si="57"/>
        <v>0.016039405250054227</v>
      </c>
      <c r="CV49" s="25"/>
      <c r="CW49" s="25"/>
      <c r="CX49" s="25"/>
      <c r="CY49" s="25"/>
      <c r="CZ49" s="28"/>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row>
    <row r="50" spans="1:144" ht="11.25">
      <c r="A50" s="14"/>
      <c r="B50" s="15"/>
      <c r="C50" s="14" t="s">
        <v>57</v>
      </c>
      <c r="D50" s="14"/>
      <c r="E50" s="14"/>
      <c r="F50" s="28">
        <f aca="true" t="shared" si="58" ref="F50:AK50">F$37/F$5</f>
        <v>0.0015099593520473836</v>
      </c>
      <c r="G50" s="28">
        <f t="shared" si="58"/>
        <v>0.0017414422240284522</v>
      </c>
      <c r="H50" s="28">
        <f t="shared" si="58"/>
        <v>0.0021028024169649604</v>
      </c>
      <c r="I50" s="28">
        <f t="shared" si="58"/>
        <v>0.002378567541630554</v>
      </c>
      <c r="J50" s="28">
        <f t="shared" si="58"/>
        <v>0.002644000548033614</v>
      </c>
      <c r="K50" s="28">
        <f t="shared" si="58"/>
        <v>0.0028330461060554644</v>
      </c>
      <c r="L50" s="28">
        <f t="shared" si="58"/>
        <v>0.0031006188397257333</v>
      </c>
      <c r="M50" s="28">
        <f t="shared" si="58"/>
        <v>0.0033431779647647916</v>
      </c>
      <c r="N50" s="28">
        <f t="shared" si="58"/>
        <v>0.003565747160086715</v>
      </c>
      <c r="O50" s="28">
        <f t="shared" si="58"/>
        <v>0.0037863230392128316</v>
      </c>
      <c r="P50" s="28">
        <f t="shared" si="58"/>
        <v>0.004011210281850956</v>
      </c>
      <c r="Q50" s="28">
        <f t="shared" si="58"/>
        <v>0.004235562794916766</v>
      </c>
      <c r="R50" s="28">
        <f t="shared" si="58"/>
        <v>0.004457711938499907</v>
      </c>
      <c r="S50" s="28">
        <f t="shared" si="58"/>
        <v>0.0046743827000785085</v>
      </c>
      <c r="T50" s="28">
        <f t="shared" si="58"/>
        <v>0.004880790587464345</v>
      </c>
      <c r="U50" s="28">
        <f t="shared" si="58"/>
        <v>0.0050812469573097456</v>
      </c>
      <c r="V50" s="28">
        <f t="shared" si="58"/>
        <v>0.005270737101210221</v>
      </c>
      <c r="W50" s="28">
        <f t="shared" si="58"/>
        <v>0.005445441108657878</v>
      </c>
      <c r="X50" s="28">
        <f t="shared" si="58"/>
        <v>0.005606031997684848</v>
      </c>
      <c r="Y50" s="28">
        <f t="shared" si="58"/>
        <v>0.005749591147035834</v>
      </c>
      <c r="Z50" s="28">
        <f t="shared" si="58"/>
        <v>0.005874170357731901</v>
      </c>
      <c r="AA50" s="28">
        <f t="shared" si="58"/>
        <v>0.005979001959003943</v>
      </c>
      <c r="AB50" s="28">
        <f t="shared" si="58"/>
        <v>0.006065111192582143</v>
      </c>
      <c r="AC50" s="28">
        <f t="shared" si="58"/>
        <v>0.006137324813661272</v>
      </c>
      <c r="AD50" s="28">
        <f t="shared" si="58"/>
        <v>0.006197021262782035</v>
      </c>
      <c r="AE50" s="28">
        <f t="shared" si="58"/>
        <v>0.006246083208282051</v>
      </c>
      <c r="AF50" s="28">
        <f t="shared" si="58"/>
        <v>0.006284311497258521</v>
      </c>
      <c r="AG50" s="28">
        <f t="shared" si="58"/>
        <v>0.006310218062894722</v>
      </c>
      <c r="AH50" s="28">
        <f t="shared" si="58"/>
        <v>0.006326629105357123</v>
      </c>
      <c r="AI50" s="28">
        <f t="shared" si="58"/>
        <v>0.006330729498376882</v>
      </c>
      <c r="AJ50" s="28">
        <f t="shared" si="58"/>
        <v>0.006323885317510011</v>
      </c>
      <c r="AK50" s="28">
        <f t="shared" si="58"/>
        <v>0.006309245852560193</v>
      </c>
      <c r="AL50" s="28">
        <f aca="true" t="shared" si="59" ref="AL50:BQ50">AL$37/AL$5</f>
        <v>0.006289375944535359</v>
      </c>
      <c r="AM50" s="28">
        <f t="shared" si="59"/>
        <v>0.006267458140097298</v>
      </c>
      <c r="AN50" s="28">
        <f t="shared" si="59"/>
        <v>0.006248159205163216</v>
      </c>
      <c r="AO50" s="28">
        <f t="shared" si="59"/>
        <v>0.006233194114637958</v>
      </c>
      <c r="AP50" s="28">
        <f t="shared" si="59"/>
        <v>0.0062232315339016365</v>
      </c>
      <c r="AQ50" s="28">
        <f t="shared" si="59"/>
        <v>0.006216729951490238</v>
      </c>
      <c r="AR50" s="28">
        <f t="shared" si="59"/>
        <v>0.006212626246419984</v>
      </c>
      <c r="AS50" s="28">
        <f t="shared" si="59"/>
        <v>0.006209903553297504</v>
      </c>
      <c r="AT50" s="28">
        <f t="shared" si="59"/>
        <v>0.006209680750110374</v>
      </c>
      <c r="AU50" s="28">
        <f t="shared" si="59"/>
        <v>0.006208126610941055</v>
      </c>
      <c r="AV50" s="28">
        <f t="shared" si="59"/>
        <v>0.006205507212360596</v>
      </c>
      <c r="AW50" s="28">
        <f t="shared" si="59"/>
        <v>0.0062028430549843465</v>
      </c>
      <c r="AX50" s="28">
        <f t="shared" si="59"/>
        <v>0.00619961181045459</v>
      </c>
      <c r="AY50" s="28">
        <f t="shared" si="59"/>
        <v>0.006198716790459045</v>
      </c>
      <c r="AZ50" s="28">
        <f t="shared" si="59"/>
        <v>0.006196899889101468</v>
      </c>
      <c r="BA50" s="28">
        <f t="shared" si="59"/>
        <v>0.00619332737052904</v>
      </c>
      <c r="BB50" s="28">
        <f t="shared" si="59"/>
        <v>0.006184428540551298</v>
      </c>
      <c r="BC50" s="28">
        <f t="shared" si="59"/>
        <v>0.006166418126009913</v>
      </c>
      <c r="BD50" s="28">
        <f t="shared" si="59"/>
        <v>0.00614245269482296</v>
      </c>
      <c r="BE50" s="28">
        <f t="shared" si="59"/>
        <v>0.006112208014841933</v>
      </c>
      <c r="BF50" s="28">
        <f t="shared" si="59"/>
        <v>0.00607928501798887</v>
      </c>
      <c r="BG50" s="28">
        <f t="shared" si="59"/>
        <v>0.006042057922367153</v>
      </c>
      <c r="BH50" s="28">
        <f t="shared" si="59"/>
        <v>0.006001553851422284</v>
      </c>
      <c r="BI50" s="28">
        <f t="shared" si="59"/>
        <v>0.005961214613656295</v>
      </c>
      <c r="BJ50" s="28">
        <f t="shared" si="59"/>
        <v>0.005920505998234948</v>
      </c>
      <c r="BK50" s="28">
        <f t="shared" si="59"/>
        <v>0.005882060210369508</v>
      </c>
      <c r="BL50" s="28">
        <f t="shared" si="59"/>
        <v>0.005842219806873779</v>
      </c>
      <c r="BM50" s="28">
        <f t="shared" si="59"/>
        <v>0.005801118051776078</v>
      </c>
      <c r="BN50" s="28">
        <f t="shared" si="59"/>
        <v>0.005762988478185886</v>
      </c>
      <c r="BO50" s="28">
        <f t="shared" si="59"/>
        <v>0.005727957057901219</v>
      </c>
      <c r="BP50" s="28">
        <f t="shared" si="59"/>
        <v>0.0056927538769346465</v>
      </c>
      <c r="BQ50" s="28">
        <f t="shared" si="59"/>
        <v>0.00565873741908008</v>
      </c>
      <c r="BR50" s="28">
        <f aca="true" t="shared" si="60" ref="BR50:CU50">BR$37/BR$5</f>
        <v>0.005624712253936455</v>
      </c>
      <c r="BS50" s="28">
        <f t="shared" si="60"/>
        <v>0.00558589674872835</v>
      </c>
      <c r="BT50" s="28">
        <f t="shared" si="60"/>
        <v>0.005541725033163377</v>
      </c>
      <c r="BU50" s="28">
        <f t="shared" si="60"/>
        <v>0.00549258601331851</v>
      </c>
      <c r="BV50" s="28">
        <f t="shared" si="60"/>
        <v>0.005439220479477075</v>
      </c>
      <c r="BW50" s="28">
        <f t="shared" si="60"/>
        <v>0.00538245973346263</v>
      </c>
      <c r="BX50" s="28">
        <f t="shared" si="60"/>
        <v>0.005323037125961669</v>
      </c>
      <c r="BY50" s="28">
        <f t="shared" si="60"/>
        <v>0.0052615893342849804</v>
      </c>
      <c r="BZ50" s="28">
        <f t="shared" si="60"/>
        <v>0.005198636709672052</v>
      </c>
      <c r="CA50" s="28">
        <f t="shared" si="60"/>
        <v>0.005134503425031048</v>
      </c>
      <c r="CB50" s="28">
        <f t="shared" si="60"/>
        <v>0.005069568170890806</v>
      </c>
      <c r="CC50" s="28">
        <f t="shared" si="60"/>
        <v>0.005004328782339745</v>
      </c>
      <c r="CD50" s="28">
        <f t="shared" si="60"/>
        <v>0.004938721445417794</v>
      </c>
      <c r="CE50" s="28">
        <f t="shared" si="60"/>
        <v>0.004872943351354975</v>
      </c>
      <c r="CF50" s="28">
        <f t="shared" si="60"/>
        <v>0.0048071491564860725</v>
      </c>
      <c r="CG50" s="28">
        <f t="shared" si="60"/>
        <v>0.004741390678775708</v>
      </c>
      <c r="CH50" s="28">
        <f t="shared" si="60"/>
        <v>0.0046756832538322746</v>
      </c>
      <c r="CI50" s="28">
        <f t="shared" si="60"/>
        <v>0.004610031334323228</v>
      </c>
      <c r="CJ50" s="28">
        <f t="shared" si="60"/>
        <v>0.0045446052072584935</v>
      </c>
      <c r="CK50" s="28">
        <f t="shared" si="60"/>
        <v>0.004479285816575324</v>
      </c>
      <c r="CL50" s="28">
        <f t="shared" si="60"/>
        <v>0.004414064266727197</v>
      </c>
      <c r="CM50" s="28">
        <f t="shared" si="60"/>
        <v>0.004349096123401129</v>
      </c>
      <c r="CN50" s="28">
        <f t="shared" si="60"/>
        <v>0.004284329925848468</v>
      </c>
      <c r="CO50" s="28">
        <f t="shared" si="60"/>
        <v>0.0042200292746132646</v>
      </c>
      <c r="CP50" s="28">
        <f t="shared" si="60"/>
        <v>0.004156158187426416</v>
      </c>
      <c r="CQ50" s="28">
        <f t="shared" si="60"/>
        <v>0.004093032746047178</v>
      </c>
      <c r="CR50" s="28">
        <f t="shared" si="60"/>
        <v>0.0040307089101455215</v>
      </c>
      <c r="CS50" s="28">
        <f t="shared" si="60"/>
        <v>0.00396924940775983</v>
      </c>
      <c r="CT50" s="28">
        <f t="shared" si="60"/>
        <v>0.0039088532936576385</v>
      </c>
      <c r="CU50" s="28">
        <f t="shared" si="60"/>
        <v>0.0038494572600130147</v>
      </c>
      <c r="CV50" s="25"/>
      <c r="CW50" s="25"/>
      <c r="CX50" s="25"/>
      <c r="CY50" s="25"/>
      <c r="CZ50" s="28"/>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row>
    <row r="51" spans="1:144" ht="11.25">
      <c r="A51" s="14"/>
      <c r="B51" s="15"/>
      <c r="C51" s="14" t="s">
        <v>58</v>
      </c>
      <c r="D51" s="14"/>
      <c r="E51" s="14"/>
      <c r="F51" s="28">
        <f aca="true" t="shared" si="61" ref="F51:AK51">F$38/F$5</f>
        <v>-0.0034140625055483122</v>
      </c>
      <c r="G51" s="28">
        <f t="shared" si="61"/>
        <v>0.005488508309786267</v>
      </c>
      <c r="H51" s="28">
        <f t="shared" si="61"/>
        <v>0.00666234429137413</v>
      </c>
      <c r="I51" s="28">
        <f t="shared" si="61"/>
        <v>0.0075618626427671354</v>
      </c>
      <c r="J51" s="28">
        <f t="shared" si="61"/>
        <v>0.008375816021806483</v>
      </c>
      <c r="K51" s="28">
        <f t="shared" si="61"/>
        <v>0.008971312669175639</v>
      </c>
      <c r="L51" s="28">
        <f t="shared" si="61"/>
        <v>0.009818626325798156</v>
      </c>
      <c r="M51" s="28">
        <f t="shared" si="61"/>
        <v>0.010586730221755174</v>
      </c>
      <c r="N51" s="28">
        <f t="shared" si="61"/>
        <v>0.011291532673607932</v>
      </c>
      <c r="O51" s="28">
        <f t="shared" si="61"/>
        <v>0.0119900229575073</v>
      </c>
      <c r="P51" s="28">
        <f t="shared" si="61"/>
        <v>0.012702165892528029</v>
      </c>
      <c r="Q51" s="28">
        <f t="shared" si="61"/>
        <v>0.013412615517236428</v>
      </c>
      <c r="R51" s="28">
        <f t="shared" si="61"/>
        <v>0.014116087805249707</v>
      </c>
      <c r="S51" s="28">
        <f t="shared" si="61"/>
        <v>0.014802211883581945</v>
      </c>
      <c r="T51" s="28">
        <f t="shared" si="61"/>
        <v>0.015455836860303761</v>
      </c>
      <c r="U51" s="28">
        <f t="shared" si="61"/>
        <v>0.016090615364814195</v>
      </c>
      <c r="V51" s="28">
        <f t="shared" si="61"/>
        <v>0.016690667487165703</v>
      </c>
      <c r="W51" s="28">
        <f t="shared" si="61"/>
        <v>0.017243896844083284</v>
      </c>
      <c r="X51" s="28">
        <f t="shared" si="61"/>
        <v>0.017752434659335355</v>
      </c>
      <c r="Y51" s="28">
        <f t="shared" si="61"/>
        <v>0.018207038632280143</v>
      </c>
      <c r="Z51" s="28">
        <f t="shared" si="61"/>
        <v>0.018601539466151024</v>
      </c>
      <c r="AA51" s="28">
        <f t="shared" si="61"/>
        <v>0.01893350620351249</v>
      </c>
      <c r="AB51" s="28">
        <f t="shared" si="61"/>
        <v>0.019206185443176784</v>
      </c>
      <c r="AC51" s="28">
        <f t="shared" si="61"/>
        <v>0.01943486190992736</v>
      </c>
      <c r="AD51" s="28">
        <f t="shared" si="61"/>
        <v>0.019623900665476444</v>
      </c>
      <c r="AE51" s="28">
        <f t="shared" si="61"/>
        <v>0.019779263492893162</v>
      </c>
      <c r="AF51" s="28">
        <f t="shared" si="61"/>
        <v>0.019900319741318652</v>
      </c>
      <c r="AG51" s="28">
        <f t="shared" si="61"/>
        <v>0.01998235719916662</v>
      </c>
      <c r="AH51" s="28">
        <f t="shared" si="61"/>
        <v>0.020034325500297556</v>
      </c>
      <c r="AI51" s="28">
        <f t="shared" si="61"/>
        <v>0.020047310078193457</v>
      </c>
      <c r="AJ51" s="28">
        <f t="shared" si="61"/>
        <v>0.020025636838781703</v>
      </c>
      <c r="AK51" s="28">
        <f t="shared" si="61"/>
        <v>0.01997927853310728</v>
      </c>
      <c r="AL51" s="28">
        <f aca="true" t="shared" si="62" ref="AL51:BQ51">AL$38/AL$5</f>
        <v>0.019916357157695304</v>
      </c>
      <c r="AM51" s="28">
        <f t="shared" si="62"/>
        <v>0.01984695077697478</v>
      </c>
      <c r="AN51" s="28">
        <f t="shared" si="62"/>
        <v>0.019785837483016853</v>
      </c>
      <c r="AO51" s="28">
        <f t="shared" si="62"/>
        <v>0.01973844802968687</v>
      </c>
      <c r="AP51" s="28">
        <f t="shared" si="62"/>
        <v>0.01970689985735518</v>
      </c>
      <c r="AQ51" s="28">
        <f t="shared" si="62"/>
        <v>0.01968631151305242</v>
      </c>
      <c r="AR51" s="28">
        <f t="shared" si="62"/>
        <v>0.019673316446996617</v>
      </c>
      <c r="AS51" s="28">
        <f t="shared" si="62"/>
        <v>0.0196646945854421</v>
      </c>
      <c r="AT51" s="28">
        <f t="shared" si="62"/>
        <v>0.019663989042016185</v>
      </c>
      <c r="AU51" s="28">
        <f t="shared" si="62"/>
        <v>0.01965906760131334</v>
      </c>
      <c r="AV51" s="28">
        <f t="shared" si="62"/>
        <v>0.01965077283914189</v>
      </c>
      <c r="AW51" s="28">
        <f t="shared" si="62"/>
        <v>0.019642336340783766</v>
      </c>
      <c r="AX51" s="28">
        <f t="shared" si="62"/>
        <v>0.019632104066439535</v>
      </c>
      <c r="AY51" s="28">
        <f t="shared" si="62"/>
        <v>0.019629269836453644</v>
      </c>
      <c r="AZ51" s="28">
        <f t="shared" si="62"/>
        <v>0.019623516315487984</v>
      </c>
      <c r="BA51" s="28">
        <f t="shared" si="62"/>
        <v>0.019612203340008627</v>
      </c>
      <c r="BB51" s="28">
        <f t="shared" si="62"/>
        <v>0.01958402371174578</v>
      </c>
      <c r="BC51" s="28">
        <f t="shared" si="62"/>
        <v>0.01952699073236473</v>
      </c>
      <c r="BD51" s="28">
        <f t="shared" si="62"/>
        <v>0.01945110020027271</v>
      </c>
      <c r="BE51" s="28">
        <f t="shared" si="62"/>
        <v>0.01935532538033279</v>
      </c>
      <c r="BF51" s="28">
        <f t="shared" si="62"/>
        <v>0.019251069223631425</v>
      </c>
      <c r="BG51" s="28">
        <f t="shared" si="62"/>
        <v>0.019133183420829317</v>
      </c>
      <c r="BH51" s="28">
        <f t="shared" si="62"/>
        <v>0.0190049205295039</v>
      </c>
      <c r="BI51" s="28">
        <f t="shared" si="62"/>
        <v>0.018877179609911605</v>
      </c>
      <c r="BJ51" s="28">
        <f t="shared" si="62"/>
        <v>0.018748268994410667</v>
      </c>
      <c r="BK51" s="28">
        <f t="shared" si="62"/>
        <v>0.018626523999503448</v>
      </c>
      <c r="BL51" s="28">
        <f t="shared" si="62"/>
        <v>0.018500362721766965</v>
      </c>
      <c r="BM51" s="28">
        <f t="shared" si="62"/>
        <v>0.018370207163957583</v>
      </c>
      <c r="BN51" s="28">
        <f t="shared" si="62"/>
        <v>0.018249463514255305</v>
      </c>
      <c r="BO51" s="28">
        <f t="shared" si="62"/>
        <v>0.01813853068335386</v>
      </c>
      <c r="BP51" s="28">
        <f t="shared" si="62"/>
        <v>0.01802705394362638</v>
      </c>
      <c r="BQ51" s="28">
        <f t="shared" si="62"/>
        <v>0.017919335160420255</v>
      </c>
      <c r="BR51" s="28">
        <f aca="true" t="shared" si="63" ref="BR51:CU51">BR$38/BR$5</f>
        <v>0.017811588804132108</v>
      </c>
      <c r="BS51" s="28">
        <f t="shared" si="63"/>
        <v>0.017688673037639775</v>
      </c>
      <c r="BT51" s="28">
        <f t="shared" si="63"/>
        <v>0.017548795938350695</v>
      </c>
      <c r="BU51" s="28">
        <f t="shared" si="63"/>
        <v>0.017393189042175287</v>
      </c>
      <c r="BV51" s="28">
        <f t="shared" si="63"/>
        <v>0.01722419818501074</v>
      </c>
      <c r="BW51" s="28">
        <f t="shared" si="63"/>
        <v>0.01704445582263166</v>
      </c>
      <c r="BX51" s="28">
        <f t="shared" si="63"/>
        <v>0.01685628423221195</v>
      </c>
      <c r="BY51" s="28">
        <f t="shared" si="63"/>
        <v>0.016661699558569106</v>
      </c>
      <c r="BZ51" s="28">
        <f t="shared" si="63"/>
        <v>0.016462349580628168</v>
      </c>
      <c r="CA51" s="28">
        <f t="shared" si="63"/>
        <v>0.016259260845931652</v>
      </c>
      <c r="CB51" s="28">
        <f t="shared" si="63"/>
        <v>0.01605363254115422</v>
      </c>
      <c r="CC51" s="28">
        <f t="shared" si="63"/>
        <v>0.01584704114407586</v>
      </c>
      <c r="CD51" s="28">
        <f t="shared" si="63"/>
        <v>0.015639284577156347</v>
      </c>
      <c r="CE51" s="28">
        <f t="shared" si="63"/>
        <v>0.015430987279290756</v>
      </c>
      <c r="CF51" s="28">
        <f t="shared" si="63"/>
        <v>0.015222638995539231</v>
      </c>
      <c r="CG51" s="28">
        <f t="shared" si="63"/>
        <v>0.015014403816123076</v>
      </c>
      <c r="CH51" s="28">
        <f t="shared" si="63"/>
        <v>0.014806330303802202</v>
      </c>
      <c r="CI51" s="28">
        <f t="shared" si="63"/>
        <v>0.01459843255869022</v>
      </c>
      <c r="CJ51" s="28">
        <f t="shared" si="63"/>
        <v>0.01439124982298523</v>
      </c>
      <c r="CK51" s="28">
        <f t="shared" si="63"/>
        <v>0.014184405085821857</v>
      </c>
      <c r="CL51" s="28">
        <f t="shared" si="63"/>
        <v>0.01397787017796946</v>
      </c>
      <c r="CM51" s="28">
        <f t="shared" si="63"/>
        <v>0.013772137724103576</v>
      </c>
      <c r="CN51" s="28">
        <f t="shared" si="63"/>
        <v>0.013567044765186817</v>
      </c>
      <c r="CO51" s="28">
        <f t="shared" si="63"/>
        <v>0.013363426036275336</v>
      </c>
      <c r="CP51" s="28">
        <f t="shared" si="63"/>
        <v>0.013161167593516982</v>
      </c>
      <c r="CQ51" s="28">
        <f t="shared" si="63"/>
        <v>0.01296127036248273</v>
      </c>
      <c r="CR51" s="28">
        <f t="shared" si="63"/>
        <v>0.01276391154879415</v>
      </c>
      <c r="CS51" s="28">
        <f t="shared" si="63"/>
        <v>0.012569289791239464</v>
      </c>
      <c r="CT51" s="28">
        <f t="shared" si="63"/>
        <v>0.012378035429915855</v>
      </c>
      <c r="CU51" s="28">
        <f t="shared" si="63"/>
        <v>0.012189947990041214</v>
      </c>
      <c r="CV51" s="25"/>
      <c r="CW51" s="25"/>
      <c r="CX51" s="25"/>
      <c r="CY51" s="25"/>
      <c r="CZ51" s="28"/>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row>
    <row r="52" spans="1:144" ht="11.25">
      <c r="A52" s="14"/>
      <c r="B52" s="15"/>
      <c r="C52" s="14" t="s">
        <v>59</v>
      </c>
      <c r="D52" s="14"/>
      <c r="E52" s="14"/>
      <c r="F52" s="28">
        <f aca="true" t="shared" si="64" ref="F52:AK52">F$42/F$5</f>
        <v>0.08027765511013682</v>
      </c>
      <c r="G52" s="28">
        <f t="shared" si="64"/>
        <v>0.09554399919882721</v>
      </c>
      <c r="H52" s="28">
        <f t="shared" si="64"/>
        <v>0.1100994796173551</v>
      </c>
      <c r="I52" s="28">
        <f t="shared" si="64"/>
        <v>0.12363063614734679</v>
      </c>
      <c r="J52" s="28">
        <f t="shared" si="64"/>
        <v>0.13698467952662616</v>
      </c>
      <c r="K52" s="28">
        <f t="shared" si="64"/>
        <v>0.15060384811759148</v>
      </c>
      <c r="L52" s="28">
        <f t="shared" si="64"/>
        <v>0.163881947845296</v>
      </c>
      <c r="M52" s="28">
        <f t="shared" si="64"/>
        <v>0.176012299320533</v>
      </c>
      <c r="N52" s="28">
        <f t="shared" si="64"/>
        <v>0.1872515090085136</v>
      </c>
      <c r="O52" s="28">
        <f t="shared" si="64"/>
        <v>0.19838867369701377</v>
      </c>
      <c r="P52" s="28">
        <f t="shared" si="64"/>
        <v>0.20971875244202032</v>
      </c>
      <c r="Q52" s="28">
        <f t="shared" si="64"/>
        <v>0.22098392748115034</v>
      </c>
      <c r="R52" s="28">
        <f t="shared" si="64"/>
        <v>0.232112835678988</v>
      </c>
      <c r="S52" s="28">
        <f t="shared" si="64"/>
        <v>0.2428140524906787</v>
      </c>
      <c r="T52" s="28">
        <f t="shared" si="64"/>
        <v>0.25297564962256597</v>
      </c>
      <c r="U52" s="28">
        <f t="shared" si="64"/>
        <v>0.2628012189423486</v>
      </c>
      <c r="V52" s="28">
        <f t="shared" si="64"/>
        <v>0.27200034514870136</v>
      </c>
      <c r="W52" s="28">
        <f t="shared" si="64"/>
        <v>0.2804316246050027</v>
      </c>
      <c r="X52" s="28">
        <f t="shared" si="64"/>
        <v>0.28808469591116126</v>
      </c>
      <c r="Y52" s="28">
        <f t="shared" si="64"/>
        <v>0.29484380692517825</v>
      </c>
      <c r="Z52" s="28">
        <f t="shared" si="64"/>
        <v>0.30064903855762726</v>
      </c>
      <c r="AA52" s="28">
        <f t="shared" si="64"/>
        <v>0.3055013130917635</v>
      </c>
      <c r="AB52" s="28">
        <f t="shared" si="64"/>
        <v>0.30949263015642386</v>
      </c>
      <c r="AC52" s="28">
        <f t="shared" si="64"/>
        <v>0.31281445844747574</v>
      </c>
      <c r="AD52" s="28">
        <f t="shared" si="64"/>
        <v>0.3155200373112879</v>
      </c>
      <c r="AE52" s="28">
        <f t="shared" si="64"/>
        <v>0.3176879396968926</v>
      </c>
      <c r="AF52" s="28">
        <f t="shared" si="64"/>
        <v>0.3192916975162143</v>
      </c>
      <c r="AG52" s="28">
        <f t="shared" si="64"/>
        <v>0.32030459062706435</v>
      </c>
      <c r="AH52" s="28">
        <f t="shared" si="64"/>
        <v>0.3208049181601522</v>
      </c>
      <c r="AI52" s="28">
        <f t="shared" si="64"/>
        <v>0.3207207297799881</v>
      </c>
      <c r="AJ52" s="28">
        <f t="shared" si="64"/>
        <v>0.32017438824194033</v>
      </c>
      <c r="AK52" s="28">
        <f t="shared" si="64"/>
        <v>0.3193126650239699</v>
      </c>
      <c r="AL52" s="28">
        <f aca="true" t="shared" si="65" ref="AL52:BQ52">AL$42/AL$5</f>
        <v>0.3182602153086712</v>
      </c>
      <c r="AM52" s="28">
        <f t="shared" si="65"/>
        <v>0.3171831301009233</v>
      </c>
      <c r="AN52" s="28">
        <f t="shared" si="65"/>
        <v>0.3162523586693895</v>
      </c>
      <c r="AO52" s="28">
        <f t="shared" si="65"/>
        <v>0.3155707337875488</v>
      </c>
      <c r="AP52" s="28">
        <f t="shared" si="65"/>
        <v>0.3151029841717749</v>
      </c>
      <c r="AQ52" s="28">
        <f t="shared" si="65"/>
        <v>0.31479579612033615</v>
      </c>
      <c r="AR52" s="28">
        <f t="shared" si="65"/>
        <v>0.3145872191266268</v>
      </c>
      <c r="AS52" s="28">
        <f t="shared" si="65"/>
        <v>0.31442521747691926</v>
      </c>
      <c r="AT52" s="28">
        <f t="shared" si="65"/>
        <v>0.3143535920322599</v>
      </c>
      <c r="AU52" s="28">
        <f t="shared" si="65"/>
        <v>0.31423098713888303</v>
      </c>
      <c r="AV52" s="28">
        <f t="shared" si="65"/>
        <v>0.3140728458214728</v>
      </c>
      <c r="AW52" s="28">
        <f t="shared" si="65"/>
        <v>0.3139214366955144</v>
      </c>
      <c r="AX52" s="28">
        <f t="shared" si="65"/>
        <v>0.31376250329441047</v>
      </c>
      <c r="AY52" s="28">
        <f t="shared" si="65"/>
        <v>0.31366024511294693</v>
      </c>
      <c r="AZ52" s="28">
        <f t="shared" si="65"/>
        <v>0.3134680735020325</v>
      </c>
      <c r="BA52" s="28">
        <f t="shared" si="65"/>
        <v>0.3131219576768047</v>
      </c>
      <c r="BB52" s="28">
        <f t="shared" si="65"/>
        <v>0.31246823372291177</v>
      </c>
      <c r="BC52" s="28">
        <f t="shared" si="65"/>
        <v>0.3114061149657149</v>
      </c>
      <c r="BD52" s="28">
        <f t="shared" si="65"/>
        <v>0.31005812796754356</v>
      </c>
      <c r="BE52" s="28">
        <f t="shared" si="65"/>
        <v>0.30843645337809905</v>
      </c>
      <c r="BF52" s="28">
        <f t="shared" si="65"/>
        <v>0.30667831885920066</v>
      </c>
      <c r="BG52" s="28">
        <f t="shared" si="65"/>
        <v>0.30473683525418216</v>
      </c>
      <c r="BH52" s="28">
        <f t="shared" si="65"/>
        <v>0.30268156895705156</v>
      </c>
      <c r="BI52" s="28">
        <f t="shared" si="65"/>
        <v>0.3006339040721767</v>
      </c>
      <c r="BJ52" s="28">
        <f t="shared" si="65"/>
        <v>0.29859692702771445</v>
      </c>
      <c r="BK52" s="28">
        <f t="shared" si="65"/>
        <v>0.29661710097850374</v>
      </c>
      <c r="BL52" s="28">
        <f t="shared" si="65"/>
        <v>0.29459457763893204</v>
      </c>
      <c r="BM52" s="28">
        <f t="shared" si="65"/>
        <v>0.29257503947827085</v>
      </c>
      <c r="BN52" s="28">
        <f t="shared" si="65"/>
        <v>0.290691071504393</v>
      </c>
      <c r="BO52" s="28">
        <f t="shared" si="65"/>
        <v>0.2889122834051779</v>
      </c>
      <c r="BP52" s="28">
        <f t="shared" si="65"/>
        <v>0.28713320032262163</v>
      </c>
      <c r="BQ52" s="28">
        <f t="shared" si="65"/>
        <v>0.28536206084484417</v>
      </c>
      <c r="BR52" s="28">
        <f aca="true" t="shared" si="66" ref="BR52:CU52">BR$42/BR$5</f>
        <v>0.283512025874337</v>
      </c>
      <c r="BS52" s="28">
        <f t="shared" si="66"/>
        <v>0.28141181234510115</v>
      </c>
      <c r="BT52" s="28">
        <f t="shared" si="66"/>
        <v>0.2790510005356929</v>
      </c>
      <c r="BU52" s="28">
        <f t="shared" si="66"/>
        <v>0.2764611706412235</v>
      </c>
      <c r="BV52" s="28">
        <f t="shared" si="66"/>
        <v>0.2736747318787502</v>
      </c>
      <c r="BW52" s="28">
        <f t="shared" si="66"/>
        <v>0.270734354280269</v>
      </c>
      <c r="BX52" s="28">
        <f t="shared" si="66"/>
        <v>0.2676739129794082</v>
      </c>
      <c r="BY52" s="28">
        <f t="shared" si="66"/>
        <v>0.26452263382249486</v>
      </c>
      <c r="BZ52" s="28">
        <f t="shared" si="66"/>
        <v>0.26130757598470156</v>
      </c>
      <c r="CA52" s="28">
        <f t="shared" si="66"/>
        <v>0.25804142041613465</v>
      </c>
      <c r="CB52" s="28">
        <f t="shared" si="66"/>
        <v>0.2547414979615234</v>
      </c>
      <c r="CC52" s="28">
        <f t="shared" si="66"/>
        <v>0.2514307211834507</v>
      </c>
      <c r="CD52" s="28">
        <f t="shared" si="66"/>
        <v>0.2481067593183554</v>
      </c>
      <c r="CE52" s="28">
        <f t="shared" si="66"/>
        <v>0.24477690111969633</v>
      </c>
      <c r="CF52" s="28">
        <f t="shared" si="66"/>
        <v>0.2414486561141611</v>
      </c>
      <c r="CG52" s="28">
        <f t="shared" si="66"/>
        <v>0.2381232925241468</v>
      </c>
      <c r="CH52" s="28">
        <f t="shared" si="66"/>
        <v>0.2348009607234464</v>
      </c>
      <c r="CI52" s="28">
        <f t="shared" si="66"/>
        <v>0.2314850518342002</v>
      </c>
      <c r="CJ52" s="28">
        <f t="shared" si="66"/>
        <v>0.22817859430394738</v>
      </c>
      <c r="CK52" s="28">
        <f t="shared" si="66"/>
        <v>0.22487803066709086</v>
      </c>
      <c r="CL52" s="28">
        <f t="shared" si="66"/>
        <v>0.22158443592545593</v>
      </c>
      <c r="CM52" s="28">
        <f t="shared" si="66"/>
        <v>0.21830410518935758</v>
      </c>
      <c r="CN52" s="28">
        <f t="shared" si="66"/>
        <v>0.21503728515903053</v>
      </c>
      <c r="CO52" s="28">
        <f t="shared" si="66"/>
        <v>0.21179821501482463</v>
      </c>
      <c r="CP52" s="28">
        <f t="shared" si="66"/>
        <v>0.20858358120205528</v>
      </c>
      <c r="CQ52" s="28">
        <f t="shared" si="66"/>
        <v>0.20541036239787855</v>
      </c>
      <c r="CR52" s="28">
        <f t="shared" si="66"/>
        <v>0.2022799638355556</v>
      </c>
      <c r="CS52" s="28">
        <f t="shared" si="66"/>
        <v>0.19919468048457944</v>
      </c>
      <c r="CT52" s="28">
        <f t="shared" si="66"/>
        <v>0.1961611396357877</v>
      </c>
      <c r="CU52" s="28">
        <f t="shared" si="66"/>
        <v>0.1931770859141811</v>
      </c>
      <c r="CV52" s="25"/>
      <c r="CW52" s="25"/>
      <c r="CX52" s="25"/>
      <c r="CY52" s="25"/>
      <c r="CZ52" s="28"/>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row>
    <row r="53" spans="1:144" ht="11.25">
      <c r="A53" s="14"/>
      <c r="B53" s="15"/>
      <c r="C53" s="14"/>
      <c r="D53" s="14"/>
      <c r="E53" s="14"/>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5"/>
      <c r="CY53" s="25"/>
      <c r="CZ53" s="28"/>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CU46"/>
  <sheetViews>
    <sheetView workbookViewId="0" topLeftCell="A1">
      <selection activeCell="H39" sqref="H39"/>
    </sheetView>
  </sheetViews>
  <sheetFormatPr defaultColWidth="9.33203125" defaultRowHeight="10.5"/>
  <cols>
    <col min="1" max="1" width="2.83203125" style="58" customWidth="1"/>
    <col min="2" max="2" width="52.83203125" style="58" customWidth="1"/>
    <col min="3" max="3" width="10.33203125" style="58" bestFit="1" customWidth="1"/>
    <col min="4" max="4" width="66.83203125" style="58" customWidth="1"/>
    <col min="5" max="5" width="3.83203125" style="58" customWidth="1"/>
    <col min="6" max="100" width="10.16015625" style="58" customWidth="1"/>
    <col min="101" max="16384" width="9.33203125" style="58" customWidth="1"/>
  </cols>
  <sheetData>
    <row r="1" spans="1:6" ht="11.25">
      <c r="A1" s="1" t="s">
        <v>13</v>
      </c>
      <c r="F1" s="63"/>
    </row>
    <row r="2" spans="1:6" ht="11.25">
      <c r="A2" s="64"/>
      <c r="F2" s="65"/>
    </row>
    <row r="3" spans="1:6" ht="11.25">
      <c r="A3" s="64"/>
      <c r="B3" s="2" t="s">
        <v>41</v>
      </c>
      <c r="F3" s="10"/>
    </row>
    <row r="4" spans="1:6" ht="11.25">
      <c r="A4" s="64"/>
      <c r="B4" s="2" t="s">
        <v>126</v>
      </c>
      <c r="F4" s="10"/>
    </row>
    <row r="5" spans="1:6" ht="11.25">
      <c r="A5" s="64"/>
      <c r="B5" s="2"/>
      <c r="F5" s="10"/>
    </row>
    <row r="6" spans="1:6" ht="11.25">
      <c r="A6" s="64"/>
      <c r="B6" s="2" t="s">
        <v>42</v>
      </c>
      <c r="F6" s="63"/>
    </row>
    <row r="7" spans="1:6" ht="11.25">
      <c r="A7" s="64"/>
      <c r="B7" s="2" t="s">
        <v>43</v>
      </c>
      <c r="F7" s="63"/>
    </row>
    <row r="8" spans="1:2" ht="11.25">
      <c r="A8" s="64"/>
      <c r="B8" s="2" t="s">
        <v>87</v>
      </c>
    </row>
    <row r="9" spans="1:6" ht="11.25">
      <c r="A9" s="64"/>
      <c r="B9" s="2" t="s">
        <v>127</v>
      </c>
      <c r="F9" s="63"/>
    </row>
    <row r="10" spans="1:6" ht="11.25">
      <c r="A10" s="64"/>
      <c r="F10" s="63"/>
    </row>
    <row r="12" spans="1:8" ht="11.25">
      <c r="A12" s="4" t="s">
        <v>46</v>
      </c>
      <c r="B12" s="5"/>
      <c r="C12" s="6"/>
      <c r="D12" s="7" t="s">
        <v>44</v>
      </c>
      <c r="E12" s="66"/>
      <c r="G12" s="63"/>
      <c r="H12" s="63"/>
    </row>
    <row r="13" spans="1:5" ht="11.25">
      <c r="A13" s="2"/>
      <c r="B13" s="9" t="s">
        <v>6</v>
      </c>
      <c r="C13" s="13">
        <v>0.0865</v>
      </c>
      <c r="D13" s="8" t="s">
        <v>74</v>
      </c>
      <c r="E13" s="68"/>
    </row>
    <row r="14" spans="1:6" ht="11.25">
      <c r="A14" s="2"/>
      <c r="B14" s="3"/>
      <c r="C14" s="13"/>
      <c r="D14" s="12"/>
      <c r="E14" s="68"/>
      <c r="F14" s="63"/>
    </row>
    <row r="15" spans="1:13" ht="11.25">
      <c r="A15" s="4" t="s">
        <v>45</v>
      </c>
      <c r="B15" s="5"/>
      <c r="C15" s="6"/>
      <c r="D15" s="7" t="s">
        <v>44</v>
      </c>
      <c r="E15" s="66"/>
      <c r="G15" s="63"/>
      <c r="H15" s="63"/>
      <c r="M15" s="68"/>
    </row>
    <row r="16" spans="1:8" ht="11.25">
      <c r="A16" s="2"/>
      <c r="B16" s="9" t="s">
        <v>7</v>
      </c>
      <c r="C16" s="13">
        <v>0.24</v>
      </c>
      <c r="D16" s="8" t="s">
        <v>75</v>
      </c>
      <c r="E16" s="66"/>
      <c r="G16" s="63"/>
      <c r="H16" s="63"/>
    </row>
    <row r="17" spans="1:6" ht="11.25">
      <c r="A17" s="69"/>
      <c r="B17" s="10"/>
      <c r="C17" s="11"/>
      <c r="D17" s="70"/>
      <c r="E17" s="68"/>
      <c r="F17" s="63"/>
    </row>
    <row r="18" spans="1:13" ht="11.25">
      <c r="A18" s="4" t="s">
        <v>68</v>
      </c>
      <c r="B18" s="5"/>
      <c r="C18" s="6"/>
      <c r="D18" s="7" t="s">
        <v>76</v>
      </c>
      <c r="E18" s="66"/>
      <c r="G18" s="63"/>
      <c r="H18" s="63"/>
      <c r="M18" s="68"/>
    </row>
    <row r="19" spans="1:5" ht="11.25">
      <c r="A19" s="2"/>
      <c r="B19" s="9" t="s">
        <v>34</v>
      </c>
      <c r="C19" s="87">
        <v>12.973</v>
      </c>
      <c r="D19" s="8" t="s">
        <v>67</v>
      </c>
      <c r="E19" s="68"/>
    </row>
    <row r="20" spans="1:5" ht="11.25">
      <c r="A20" s="67"/>
      <c r="B20" s="71"/>
      <c r="C20" s="72"/>
      <c r="D20" s="73"/>
      <c r="E20" s="68"/>
    </row>
    <row r="21" spans="1:5" ht="22.5">
      <c r="A21" s="4" t="s">
        <v>30</v>
      </c>
      <c r="B21" s="74"/>
      <c r="C21" s="75"/>
      <c r="D21" s="89" t="s">
        <v>33</v>
      </c>
      <c r="E21" s="73"/>
    </row>
    <row r="22" spans="1:5" ht="22.5">
      <c r="A22" s="67"/>
      <c r="B22" s="9" t="s">
        <v>21</v>
      </c>
      <c r="C22" s="143">
        <v>40</v>
      </c>
      <c r="D22" s="90" t="s">
        <v>31</v>
      </c>
      <c r="E22" s="68"/>
    </row>
    <row r="23" spans="1:5" ht="11.25">
      <c r="A23" s="67"/>
      <c r="B23" s="10"/>
      <c r="C23" s="76"/>
      <c r="D23" s="90"/>
      <c r="E23" s="68"/>
    </row>
    <row r="24" spans="1:5" ht="22.5">
      <c r="A24" s="67"/>
      <c r="B24" s="9" t="s">
        <v>22</v>
      </c>
      <c r="C24" s="88">
        <v>2021</v>
      </c>
      <c r="D24" s="90" t="s">
        <v>32</v>
      </c>
      <c r="E24" s="68"/>
    </row>
    <row r="25" spans="1:5" ht="11.25">
      <c r="A25" s="67"/>
      <c r="B25" s="71"/>
      <c r="C25" s="77"/>
      <c r="D25" s="90"/>
      <c r="E25" s="73"/>
    </row>
    <row r="26" spans="1:15" ht="33.75">
      <c r="A26" s="4" t="s">
        <v>72</v>
      </c>
      <c r="B26" s="94"/>
      <c r="C26" s="78"/>
      <c r="D26" s="89" t="s">
        <v>109</v>
      </c>
      <c r="E26" s="79"/>
      <c r="F26" s="95">
        <v>2008</v>
      </c>
      <c r="G26" s="95">
        <f>F$26+1</f>
        <v>2009</v>
      </c>
      <c r="H26" s="95">
        <f>G$26+1</f>
        <v>2010</v>
      </c>
      <c r="I26" s="95">
        <f>H$26+1</f>
        <v>2011</v>
      </c>
      <c r="J26" s="95">
        <f>I$26+1</f>
        <v>2012</v>
      </c>
      <c r="L26" s="80"/>
      <c r="M26" s="80"/>
      <c r="N26" s="80"/>
      <c r="O26" s="81"/>
    </row>
    <row r="27" spans="1:15" ht="11.25">
      <c r="A27" s="2"/>
      <c r="B27" s="9" t="s">
        <v>77</v>
      </c>
      <c r="C27" s="82"/>
      <c r="D27" s="90" t="s">
        <v>73</v>
      </c>
      <c r="E27" s="57"/>
      <c r="F27" s="96">
        <v>2.103</v>
      </c>
      <c r="G27" s="96"/>
      <c r="H27" s="96"/>
      <c r="I27" s="96"/>
      <c r="J27" s="96"/>
      <c r="K27" s="83"/>
      <c r="L27" s="84"/>
      <c r="M27" s="84"/>
      <c r="N27" s="84"/>
      <c r="O27" s="81"/>
    </row>
    <row r="28" spans="1:15" ht="11.25">
      <c r="A28" s="2"/>
      <c r="B28" s="9"/>
      <c r="C28" s="82"/>
      <c r="D28" s="90"/>
      <c r="E28" s="57"/>
      <c r="F28" s="96"/>
      <c r="G28" s="96"/>
      <c r="H28" s="96"/>
      <c r="I28" s="96"/>
      <c r="J28" s="96"/>
      <c r="K28" s="83"/>
      <c r="L28" s="84"/>
      <c r="M28" s="84"/>
      <c r="N28" s="84"/>
      <c r="O28" s="81"/>
    </row>
    <row r="29" spans="1:15" ht="22.5">
      <c r="A29" s="2"/>
      <c r="B29" s="9" t="s">
        <v>96</v>
      </c>
      <c r="C29" s="82"/>
      <c r="D29" s="90" t="s">
        <v>97</v>
      </c>
      <c r="E29" s="57"/>
      <c r="F29" s="96">
        <v>-0.343</v>
      </c>
      <c r="G29" s="96">
        <v>1.341</v>
      </c>
      <c r="H29" s="96">
        <v>1.684</v>
      </c>
      <c r="I29" s="96">
        <v>2.006</v>
      </c>
      <c r="J29" s="96">
        <v>2.334</v>
      </c>
      <c r="K29" s="83"/>
      <c r="L29" s="84"/>
      <c r="M29" s="84"/>
      <c r="N29" s="84"/>
      <c r="O29" s="81"/>
    </row>
    <row r="30" spans="1:15" ht="11.25">
      <c r="A30" s="2"/>
      <c r="B30" s="9"/>
      <c r="C30" s="82"/>
      <c r="D30" s="90"/>
      <c r="E30" s="57"/>
      <c r="F30" s="96"/>
      <c r="G30" s="96"/>
      <c r="H30" s="96"/>
      <c r="I30" s="96"/>
      <c r="J30" s="96"/>
      <c r="K30" s="83"/>
      <c r="L30" s="84"/>
      <c r="M30" s="84"/>
      <c r="N30" s="84"/>
      <c r="O30" s="81"/>
    </row>
    <row r="31" spans="1:15" ht="22.5">
      <c r="A31" s="2"/>
      <c r="B31" s="9" t="s">
        <v>70</v>
      </c>
      <c r="C31" s="82"/>
      <c r="D31" s="90" t="s">
        <v>98</v>
      </c>
      <c r="E31" s="57"/>
      <c r="F31" s="96">
        <v>0.272</v>
      </c>
      <c r="G31" s="96">
        <v>0.323</v>
      </c>
      <c r="H31" s="96">
        <v>0.404</v>
      </c>
      <c r="I31" s="96">
        <v>0.48</v>
      </c>
      <c r="J31" s="96">
        <v>0.56</v>
      </c>
      <c r="K31" s="83"/>
      <c r="L31" s="84"/>
      <c r="M31" s="84"/>
      <c r="N31" s="84"/>
      <c r="O31" s="81"/>
    </row>
    <row r="32" spans="1:15" ht="11.25">
      <c r="A32" s="2"/>
      <c r="B32" s="9"/>
      <c r="C32" s="82"/>
      <c r="D32" s="90"/>
      <c r="E32" s="57"/>
      <c r="F32" s="97"/>
      <c r="G32" s="97"/>
      <c r="H32" s="97"/>
      <c r="I32" s="98"/>
      <c r="J32" s="98"/>
      <c r="K32" s="84"/>
      <c r="L32" s="84"/>
      <c r="M32" s="84"/>
      <c r="N32" s="84"/>
      <c r="O32" s="81"/>
    </row>
    <row r="33" spans="1:15" ht="11.25">
      <c r="A33" s="4" t="s">
        <v>20</v>
      </c>
      <c r="B33" s="5"/>
      <c r="C33" s="78"/>
      <c r="D33" s="91" t="s">
        <v>19</v>
      </c>
      <c r="E33" s="85"/>
      <c r="F33" s="95">
        <f>F$26</f>
        <v>2008</v>
      </c>
      <c r="G33" s="95">
        <f aca="true" t="shared" si="0" ref="G33:O33">F$33+1</f>
        <v>2009</v>
      </c>
      <c r="H33" s="95">
        <f t="shared" si="0"/>
        <v>2010</v>
      </c>
      <c r="I33" s="95">
        <f t="shared" si="0"/>
        <v>2011</v>
      </c>
      <c r="J33" s="95">
        <f t="shared" si="0"/>
        <v>2012</v>
      </c>
      <c r="K33" s="95">
        <f t="shared" si="0"/>
        <v>2013</v>
      </c>
      <c r="L33" s="95">
        <f t="shared" si="0"/>
        <v>2014</v>
      </c>
      <c r="M33" s="95">
        <f t="shared" si="0"/>
        <v>2015</v>
      </c>
      <c r="N33" s="95">
        <f t="shared" si="0"/>
        <v>2016</v>
      </c>
      <c r="O33" s="95">
        <f t="shared" si="0"/>
        <v>2017</v>
      </c>
    </row>
    <row r="34" spans="1:15" ht="11.25" customHeight="1">
      <c r="A34" s="2"/>
      <c r="B34" s="9" t="s">
        <v>20</v>
      </c>
      <c r="C34" s="82"/>
      <c r="D34" s="90" t="s">
        <v>78</v>
      </c>
      <c r="E34" s="57"/>
      <c r="F34" s="96">
        <v>0</v>
      </c>
      <c r="G34" s="96">
        <v>0</v>
      </c>
      <c r="H34" s="96">
        <v>0</v>
      </c>
      <c r="I34" s="96">
        <v>0</v>
      </c>
      <c r="J34" s="96">
        <v>0</v>
      </c>
      <c r="K34" s="96">
        <v>0</v>
      </c>
      <c r="L34" s="96">
        <v>0</v>
      </c>
      <c r="M34" s="96">
        <v>0</v>
      </c>
      <c r="N34" s="96">
        <v>0</v>
      </c>
      <c r="O34" s="96">
        <v>0</v>
      </c>
    </row>
    <row r="35" spans="1:99" ht="11.25">
      <c r="A35" s="2"/>
      <c r="B35" s="2"/>
      <c r="D35" s="92"/>
      <c r="E35" s="81"/>
      <c r="F35" s="99"/>
      <c r="G35" s="99"/>
      <c r="H35" s="99"/>
      <c r="I35" s="99"/>
      <c r="J35" s="99"/>
      <c r="K35" s="99"/>
      <c r="L35" s="99"/>
      <c r="M35" s="99"/>
      <c r="N35" s="99"/>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row>
    <row r="36" spans="1:99" ht="11.25">
      <c r="A36" s="4" t="s">
        <v>81</v>
      </c>
      <c r="B36" s="5"/>
      <c r="C36" s="74"/>
      <c r="D36" s="93" t="s">
        <v>79</v>
      </c>
      <c r="E36" s="85"/>
      <c r="F36" s="95">
        <f>F$26</f>
        <v>2008</v>
      </c>
      <c r="G36" s="95">
        <f aca="true" t="shared" si="1" ref="G36:AL36">F$36+1</f>
        <v>2009</v>
      </c>
      <c r="H36" s="95">
        <f t="shared" si="1"/>
        <v>2010</v>
      </c>
      <c r="I36" s="95">
        <f t="shared" si="1"/>
        <v>2011</v>
      </c>
      <c r="J36" s="95">
        <f t="shared" si="1"/>
        <v>2012</v>
      </c>
      <c r="K36" s="95">
        <f t="shared" si="1"/>
        <v>2013</v>
      </c>
      <c r="L36" s="95">
        <f t="shared" si="1"/>
        <v>2014</v>
      </c>
      <c r="M36" s="95">
        <f t="shared" si="1"/>
        <v>2015</v>
      </c>
      <c r="N36" s="95">
        <f t="shared" si="1"/>
        <v>2016</v>
      </c>
      <c r="O36" s="95">
        <f t="shared" si="1"/>
        <v>2017</v>
      </c>
      <c r="P36" s="95">
        <f t="shared" si="1"/>
        <v>2018</v>
      </c>
      <c r="Q36" s="95">
        <f t="shared" si="1"/>
        <v>2019</v>
      </c>
      <c r="R36" s="95">
        <f t="shared" si="1"/>
        <v>2020</v>
      </c>
      <c r="S36" s="95">
        <f t="shared" si="1"/>
        <v>2021</v>
      </c>
      <c r="T36" s="95">
        <f t="shared" si="1"/>
        <v>2022</v>
      </c>
      <c r="U36" s="95">
        <f t="shared" si="1"/>
        <v>2023</v>
      </c>
      <c r="V36" s="95">
        <f t="shared" si="1"/>
        <v>2024</v>
      </c>
      <c r="W36" s="95">
        <f t="shared" si="1"/>
        <v>2025</v>
      </c>
      <c r="X36" s="95">
        <f t="shared" si="1"/>
        <v>2026</v>
      </c>
      <c r="Y36" s="95">
        <f t="shared" si="1"/>
        <v>2027</v>
      </c>
      <c r="Z36" s="95">
        <f t="shared" si="1"/>
        <v>2028</v>
      </c>
      <c r="AA36" s="95">
        <f t="shared" si="1"/>
        <v>2029</v>
      </c>
      <c r="AB36" s="95">
        <f t="shared" si="1"/>
        <v>2030</v>
      </c>
      <c r="AC36" s="95">
        <f t="shared" si="1"/>
        <v>2031</v>
      </c>
      <c r="AD36" s="95">
        <f t="shared" si="1"/>
        <v>2032</v>
      </c>
      <c r="AE36" s="95">
        <f t="shared" si="1"/>
        <v>2033</v>
      </c>
      <c r="AF36" s="95">
        <f t="shared" si="1"/>
        <v>2034</v>
      </c>
      <c r="AG36" s="95">
        <f t="shared" si="1"/>
        <v>2035</v>
      </c>
      <c r="AH36" s="95">
        <f t="shared" si="1"/>
        <v>2036</v>
      </c>
      <c r="AI36" s="95">
        <f t="shared" si="1"/>
        <v>2037</v>
      </c>
      <c r="AJ36" s="95">
        <f t="shared" si="1"/>
        <v>2038</v>
      </c>
      <c r="AK36" s="95">
        <f t="shared" si="1"/>
        <v>2039</v>
      </c>
      <c r="AL36" s="95">
        <f t="shared" si="1"/>
        <v>2040</v>
      </c>
      <c r="AM36" s="95">
        <f aca="true" t="shared" si="2" ref="AM36:BR36">AL$36+1</f>
        <v>2041</v>
      </c>
      <c r="AN36" s="95">
        <f t="shared" si="2"/>
        <v>2042</v>
      </c>
      <c r="AO36" s="95">
        <f t="shared" si="2"/>
        <v>2043</v>
      </c>
      <c r="AP36" s="95">
        <f t="shared" si="2"/>
        <v>2044</v>
      </c>
      <c r="AQ36" s="95">
        <f t="shared" si="2"/>
        <v>2045</v>
      </c>
      <c r="AR36" s="95">
        <f t="shared" si="2"/>
        <v>2046</v>
      </c>
      <c r="AS36" s="95">
        <f t="shared" si="2"/>
        <v>2047</v>
      </c>
      <c r="AT36" s="95">
        <f t="shared" si="2"/>
        <v>2048</v>
      </c>
      <c r="AU36" s="95">
        <f t="shared" si="2"/>
        <v>2049</v>
      </c>
      <c r="AV36" s="95">
        <f t="shared" si="2"/>
        <v>2050</v>
      </c>
      <c r="AW36" s="95">
        <f t="shared" si="2"/>
        <v>2051</v>
      </c>
      <c r="AX36" s="95">
        <f t="shared" si="2"/>
        <v>2052</v>
      </c>
      <c r="AY36" s="95">
        <f t="shared" si="2"/>
        <v>2053</v>
      </c>
      <c r="AZ36" s="95">
        <f t="shared" si="2"/>
        <v>2054</v>
      </c>
      <c r="BA36" s="95">
        <f t="shared" si="2"/>
        <v>2055</v>
      </c>
      <c r="BB36" s="95">
        <f t="shared" si="2"/>
        <v>2056</v>
      </c>
      <c r="BC36" s="95">
        <f t="shared" si="2"/>
        <v>2057</v>
      </c>
      <c r="BD36" s="95">
        <f t="shared" si="2"/>
        <v>2058</v>
      </c>
      <c r="BE36" s="95">
        <f t="shared" si="2"/>
        <v>2059</v>
      </c>
      <c r="BF36" s="95">
        <f t="shared" si="2"/>
        <v>2060</v>
      </c>
      <c r="BG36" s="95">
        <f t="shared" si="2"/>
        <v>2061</v>
      </c>
      <c r="BH36" s="95">
        <f t="shared" si="2"/>
        <v>2062</v>
      </c>
      <c r="BI36" s="95">
        <f t="shared" si="2"/>
        <v>2063</v>
      </c>
      <c r="BJ36" s="95">
        <f t="shared" si="2"/>
        <v>2064</v>
      </c>
      <c r="BK36" s="95">
        <f t="shared" si="2"/>
        <v>2065</v>
      </c>
      <c r="BL36" s="95">
        <f t="shared" si="2"/>
        <v>2066</v>
      </c>
      <c r="BM36" s="95">
        <f t="shared" si="2"/>
        <v>2067</v>
      </c>
      <c r="BN36" s="95">
        <f t="shared" si="2"/>
        <v>2068</v>
      </c>
      <c r="BO36" s="95">
        <f t="shared" si="2"/>
        <v>2069</v>
      </c>
      <c r="BP36" s="95">
        <f t="shared" si="2"/>
        <v>2070</v>
      </c>
      <c r="BQ36" s="95">
        <f t="shared" si="2"/>
        <v>2071</v>
      </c>
      <c r="BR36" s="95">
        <f t="shared" si="2"/>
        <v>2072</v>
      </c>
      <c r="BS36" s="95">
        <f aca="true" t="shared" si="3" ref="BS36:CU36">BR$36+1</f>
        <v>2073</v>
      </c>
      <c r="BT36" s="95">
        <f t="shared" si="3"/>
        <v>2074</v>
      </c>
      <c r="BU36" s="95">
        <f t="shared" si="3"/>
        <v>2075</v>
      </c>
      <c r="BV36" s="95">
        <f t="shared" si="3"/>
        <v>2076</v>
      </c>
      <c r="BW36" s="95">
        <f t="shared" si="3"/>
        <v>2077</v>
      </c>
      <c r="BX36" s="95">
        <f t="shared" si="3"/>
        <v>2078</v>
      </c>
      <c r="BY36" s="95">
        <f t="shared" si="3"/>
        <v>2079</v>
      </c>
      <c r="BZ36" s="95">
        <f t="shared" si="3"/>
        <v>2080</v>
      </c>
      <c r="CA36" s="95">
        <f t="shared" si="3"/>
        <v>2081</v>
      </c>
      <c r="CB36" s="95">
        <f t="shared" si="3"/>
        <v>2082</v>
      </c>
      <c r="CC36" s="95">
        <f t="shared" si="3"/>
        <v>2083</v>
      </c>
      <c r="CD36" s="95">
        <f t="shared" si="3"/>
        <v>2084</v>
      </c>
      <c r="CE36" s="95">
        <f t="shared" si="3"/>
        <v>2085</v>
      </c>
      <c r="CF36" s="95">
        <f t="shared" si="3"/>
        <v>2086</v>
      </c>
      <c r="CG36" s="95">
        <f t="shared" si="3"/>
        <v>2087</v>
      </c>
      <c r="CH36" s="95">
        <f t="shared" si="3"/>
        <v>2088</v>
      </c>
      <c r="CI36" s="95">
        <f t="shared" si="3"/>
        <v>2089</v>
      </c>
      <c r="CJ36" s="95">
        <f t="shared" si="3"/>
        <v>2090</v>
      </c>
      <c r="CK36" s="95">
        <f t="shared" si="3"/>
        <v>2091</v>
      </c>
      <c r="CL36" s="95">
        <f t="shared" si="3"/>
        <v>2092</v>
      </c>
      <c r="CM36" s="95">
        <f t="shared" si="3"/>
        <v>2093</v>
      </c>
      <c r="CN36" s="95">
        <f t="shared" si="3"/>
        <v>2094</v>
      </c>
      <c r="CO36" s="95">
        <f t="shared" si="3"/>
        <v>2095</v>
      </c>
      <c r="CP36" s="95">
        <f t="shared" si="3"/>
        <v>2096</v>
      </c>
      <c r="CQ36" s="95">
        <f t="shared" si="3"/>
        <v>2097</v>
      </c>
      <c r="CR36" s="95">
        <f t="shared" si="3"/>
        <v>2098</v>
      </c>
      <c r="CS36" s="95">
        <f t="shared" si="3"/>
        <v>2099</v>
      </c>
      <c r="CT36" s="95">
        <f t="shared" si="3"/>
        <v>2100</v>
      </c>
      <c r="CU36" s="95">
        <f t="shared" si="3"/>
        <v>2101</v>
      </c>
    </row>
    <row r="37" spans="1:99" ht="11.25">
      <c r="A37" s="2"/>
      <c r="B37" s="9" t="s">
        <v>83</v>
      </c>
      <c r="C37" s="73"/>
      <c r="D37" s="90" t="s">
        <v>80</v>
      </c>
      <c r="E37" s="59"/>
      <c r="F37" s="99">
        <v>180.13729947841964</v>
      </c>
      <c r="G37" s="99">
        <v>185.47844742894137</v>
      </c>
      <c r="H37" s="99">
        <v>192.12456517103766</v>
      </c>
      <c r="I37" s="99">
        <v>201.8021315766172</v>
      </c>
      <c r="J37" s="99">
        <v>211.80025867108128</v>
      </c>
      <c r="K37" s="99">
        <v>220.15906794570418</v>
      </c>
      <c r="L37" s="99">
        <v>228.5291391564918</v>
      </c>
      <c r="M37" s="99">
        <v>238.45013137352427</v>
      </c>
      <c r="N37" s="99">
        <v>249.89121672260256</v>
      </c>
      <c r="O37" s="99">
        <v>261.7796541849335</v>
      </c>
      <c r="P37" s="99">
        <v>273.6613937042844</v>
      </c>
      <c r="Q37" s="99">
        <v>285.8011261626322</v>
      </c>
      <c r="R37" s="99">
        <v>298.2485242120956</v>
      </c>
      <c r="S37" s="99">
        <v>311.0214680132489</v>
      </c>
      <c r="T37" s="99">
        <v>324.2372830490244</v>
      </c>
      <c r="U37" s="99">
        <v>337.555497979386</v>
      </c>
      <c r="V37" s="99">
        <v>351.1857905721116</v>
      </c>
      <c r="W37" s="99">
        <v>365.28202947363445</v>
      </c>
      <c r="X37" s="99">
        <v>379.7110543712524</v>
      </c>
      <c r="Y37" s="99">
        <v>394.5584373591565</v>
      </c>
      <c r="Z37" s="99">
        <v>409.94136363913066</v>
      </c>
      <c r="AA37" s="99">
        <v>426.00916846724834</v>
      </c>
      <c r="AB37" s="99">
        <v>442.9061594145671</v>
      </c>
      <c r="AC37" s="99">
        <v>460.4907342044727</v>
      </c>
      <c r="AD37" s="99">
        <v>478.76390509511384</v>
      </c>
      <c r="AE37" s="99">
        <v>497.632769773684</v>
      </c>
      <c r="AF37" s="99">
        <v>517.1083715760755</v>
      </c>
      <c r="AG37" s="99">
        <v>537.3602561457096</v>
      </c>
      <c r="AH37" s="99">
        <v>558.1772039241075</v>
      </c>
      <c r="AI37" s="99">
        <v>579.8325536207084</v>
      </c>
      <c r="AJ37" s="99">
        <v>602.4683319460444</v>
      </c>
      <c r="AK37" s="99">
        <v>626.1492776239294</v>
      </c>
      <c r="AL37" s="99">
        <v>650.9699918900035</v>
      </c>
      <c r="AM37" s="99">
        <v>676.9670953415865</v>
      </c>
      <c r="AN37" s="99">
        <v>703.8829973814923</v>
      </c>
      <c r="AO37" s="99">
        <v>731.638638077912</v>
      </c>
      <c r="AP37" s="99">
        <v>760.1475579158658</v>
      </c>
      <c r="AQ37" s="99">
        <v>789.4733721406633</v>
      </c>
      <c r="AR37" s="99">
        <v>819.6703791947937</v>
      </c>
      <c r="AS37" s="99">
        <v>850.7700060104883</v>
      </c>
      <c r="AT37" s="99">
        <v>882.4672589821622</v>
      </c>
      <c r="AU37" s="99">
        <v>915.2457801422111</v>
      </c>
      <c r="AV37" s="99">
        <v>949.199550536577</v>
      </c>
      <c r="AW37" s="99">
        <v>984.2912970970939</v>
      </c>
      <c r="AX37" s="99">
        <v>1020.7341030345234</v>
      </c>
      <c r="AY37" s="99">
        <v>1057.9625457984512</v>
      </c>
      <c r="AZ37" s="99">
        <v>1096.1837044775339</v>
      </c>
      <c r="BA37" s="99">
        <v>1135.182021709973</v>
      </c>
      <c r="BB37" s="99">
        <v>1175.2410728169145</v>
      </c>
      <c r="BC37" s="99">
        <v>1217.1631794383934</v>
      </c>
      <c r="BD37" s="99">
        <v>1260.6736972939857</v>
      </c>
      <c r="BE37" s="99">
        <v>1306.1446774589936</v>
      </c>
      <c r="BF37" s="99">
        <v>1353.0695463987545</v>
      </c>
      <c r="BG37" s="99">
        <v>1402.0046887242647</v>
      </c>
      <c r="BH37" s="99">
        <v>1453.1995572548253</v>
      </c>
      <c r="BI37" s="99">
        <v>1506.167336675327</v>
      </c>
      <c r="BJ37" s="99">
        <v>1561.2442713890157</v>
      </c>
      <c r="BK37" s="99">
        <v>1617.6681588741978</v>
      </c>
      <c r="BL37" s="99">
        <v>1676.3006330688092</v>
      </c>
      <c r="BM37" s="99">
        <v>1737.7311219567976</v>
      </c>
      <c r="BN37" s="99">
        <v>1801.1264674148144</v>
      </c>
      <c r="BO37" s="99">
        <v>1866.0863853908688</v>
      </c>
      <c r="BP37" s="99">
        <v>1933.419258710859</v>
      </c>
      <c r="BQ37" s="99">
        <v>2002.451120733297</v>
      </c>
      <c r="BR37" s="99">
        <v>2072.7083283711268</v>
      </c>
      <c r="BS37" s="99">
        <v>2145.312195109244</v>
      </c>
      <c r="BT37" s="99">
        <v>2220.5745070560547</v>
      </c>
      <c r="BU37" s="99">
        <v>2298.6927113431607</v>
      </c>
      <c r="BV37" s="99">
        <v>2379.7934545924654</v>
      </c>
      <c r="BW37" s="99">
        <v>2463.929297572635</v>
      </c>
      <c r="BX37" s="99">
        <v>2551.170493304743</v>
      </c>
      <c r="BY37" s="99">
        <v>2641.5726593578997</v>
      </c>
      <c r="BZ37" s="99">
        <v>2735.222149534652</v>
      </c>
      <c r="CA37" s="99">
        <v>2832.2820253408026</v>
      </c>
      <c r="CB37" s="99">
        <v>2932.8348159548655</v>
      </c>
      <c r="CC37" s="99">
        <v>3036.8407812488967</v>
      </c>
      <c r="CD37" s="99">
        <v>3144.5718037536035</v>
      </c>
      <c r="CE37" s="99">
        <v>3256.13769568557</v>
      </c>
      <c r="CF37" s="99">
        <v>3371.6371880378033</v>
      </c>
      <c r="CG37" s="99">
        <v>3491.219177496991</v>
      </c>
      <c r="CH37" s="99">
        <v>3615.037976901793</v>
      </c>
      <c r="CI37" s="99">
        <v>3743.301082088058</v>
      </c>
      <c r="CJ37" s="99">
        <v>3876.0567816462926</v>
      </c>
      <c r="CK37" s="99">
        <v>4013.53803898343</v>
      </c>
      <c r="CL37" s="99">
        <v>4155.966703250891</v>
      </c>
      <c r="CM37" s="99">
        <v>4303.420004472805</v>
      </c>
      <c r="CN37" s="99">
        <v>4456.1985877887155</v>
      </c>
      <c r="CO37" s="99">
        <v>4614.370180361638</v>
      </c>
      <c r="CP37" s="99">
        <v>4778.316218195293</v>
      </c>
      <c r="CQ37" s="99">
        <v>4948.025393968587</v>
      </c>
      <c r="CR37" s="99">
        <v>5123.770852596649</v>
      </c>
      <c r="CS37" s="99">
        <v>5305.778511261762</v>
      </c>
      <c r="CT37" s="99">
        <v>5493.98048961365</v>
      </c>
      <c r="CU37" s="99">
        <v>5688.572377993443</v>
      </c>
    </row>
    <row r="38" spans="1:99" ht="11.25">
      <c r="A38" s="2"/>
      <c r="B38" s="8"/>
      <c r="C38" s="73"/>
      <c r="D38" s="90"/>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row>
    <row r="39" spans="1:99" ht="11.25" customHeight="1">
      <c r="A39" s="2"/>
      <c r="B39" s="8" t="s">
        <v>85</v>
      </c>
      <c r="C39" s="73"/>
      <c r="D39" s="90" t="s">
        <v>86</v>
      </c>
      <c r="E39" s="60"/>
      <c r="F39" s="100">
        <v>5.964</v>
      </c>
      <c r="G39" s="100">
        <v>6.512</v>
      </c>
      <c r="H39" s="100">
        <v>6.9711</v>
      </c>
      <c r="I39" s="100">
        <v>7.367</v>
      </c>
      <c r="J39" s="100">
        <v>7.881</v>
      </c>
      <c r="K39" s="100">
        <v>8.463508405224722</v>
      </c>
      <c r="L39" s="100">
        <v>9.04848027045817</v>
      </c>
      <c r="M39" s="100">
        <v>9.654089489505646</v>
      </c>
      <c r="N39" s="100">
        <v>10.276515690190607</v>
      </c>
      <c r="O39" s="100">
        <v>10.932867860394678</v>
      </c>
      <c r="P39" s="100">
        <v>11.61939295245327</v>
      </c>
      <c r="Q39" s="100">
        <v>12.354274958034006</v>
      </c>
      <c r="R39" s="100">
        <v>13.134436547691124</v>
      </c>
      <c r="S39" s="100">
        <v>14.036164701568973</v>
      </c>
      <c r="T39" s="100">
        <v>14.99372552568537</v>
      </c>
      <c r="U39" s="100">
        <v>16.00434605989798</v>
      </c>
      <c r="V39" s="100">
        <v>17.1029013032832</v>
      </c>
      <c r="W39" s="100">
        <v>18.264795414452003</v>
      </c>
      <c r="X39" s="100">
        <v>19.518671043978692</v>
      </c>
      <c r="Y39" s="100">
        <v>20.848888214572078</v>
      </c>
      <c r="Z39" s="100">
        <v>22.23314643804915</v>
      </c>
      <c r="AA39" s="100">
        <v>23.647431875435558</v>
      </c>
      <c r="AB39" s="100">
        <v>25.064139635101725</v>
      </c>
      <c r="AC39" s="100">
        <v>26.51737452235539</v>
      </c>
      <c r="AD39" s="100">
        <v>28.021342828115912</v>
      </c>
      <c r="AE39" s="100">
        <v>29.58776769689971</v>
      </c>
      <c r="AF39" s="100">
        <v>31.234180202650744</v>
      </c>
      <c r="AG39" s="100">
        <v>32.92254525368845</v>
      </c>
      <c r="AH39" s="100">
        <v>34.70766549367154</v>
      </c>
      <c r="AI39" s="100">
        <v>36.53080407901026</v>
      </c>
      <c r="AJ39" s="100">
        <v>38.33684940741179</v>
      </c>
      <c r="AK39" s="100">
        <v>40.1363455176582</v>
      </c>
      <c r="AL39" s="100">
        <v>41.933749459656866</v>
      </c>
      <c r="AM39" s="100">
        <v>43.7176101055806</v>
      </c>
      <c r="AN39" s="100">
        <v>45.551664453306145</v>
      </c>
      <c r="AO39" s="100">
        <v>47.40839574592564</v>
      </c>
      <c r="AP39" s="100">
        <v>49.3787492888889</v>
      </c>
      <c r="AQ39" s="100">
        <v>51.4350597706601</v>
      </c>
      <c r="AR39" s="100">
        <v>53.59546294937714</v>
      </c>
      <c r="AS39" s="100">
        <v>55.86631399340675</v>
      </c>
      <c r="AT39" s="100">
        <v>58.25524896357557</v>
      </c>
      <c r="AU39" s="100">
        <v>60.70510862499754</v>
      </c>
      <c r="AV39" s="100">
        <v>63.21634163365363</v>
      </c>
      <c r="AW39" s="100">
        <v>65.80247113281408</v>
      </c>
      <c r="AX39" s="100">
        <v>68.45212173008994</v>
      </c>
      <c r="AY39" s="100">
        <v>71.29442971471678</v>
      </c>
      <c r="AZ39" s="100">
        <v>74.31417955770046</v>
      </c>
      <c r="BA39" s="100">
        <v>77.55272397882838</v>
      </c>
      <c r="BB39" s="100">
        <v>80.97821898448116</v>
      </c>
      <c r="BC39" s="100">
        <v>84.43870720447549</v>
      </c>
      <c r="BD39" s="100">
        <v>87.99795213733175</v>
      </c>
      <c r="BE39" s="100">
        <v>91.60696222735513</v>
      </c>
      <c r="BF39" s="100">
        <v>95.34183998497855</v>
      </c>
      <c r="BG39" s="100">
        <v>99.14505140514068</v>
      </c>
      <c r="BH39" s="100">
        <v>102.97828001066767</v>
      </c>
      <c r="BI39" s="100">
        <v>106.950477749837</v>
      </c>
      <c r="BJ39" s="100">
        <v>110.99537858378602</v>
      </c>
      <c r="BK39" s="100">
        <v>115.32302019811496</v>
      </c>
      <c r="BL39" s="100">
        <v>119.73358209918408</v>
      </c>
      <c r="BM39" s="100">
        <v>124.13134176586556</v>
      </c>
      <c r="BN39" s="100">
        <v>128.72372028722583</v>
      </c>
      <c r="BO39" s="100">
        <v>133.61915116432357</v>
      </c>
      <c r="BP39" s="100">
        <v>138.6659478025636</v>
      </c>
      <c r="BQ39" s="100">
        <v>144.0475951266535</v>
      </c>
      <c r="BR39" s="100">
        <v>149.85207480290435</v>
      </c>
      <c r="BS39" s="100">
        <v>155.88998473460913</v>
      </c>
      <c r="BT39" s="100">
        <v>162.10910832339403</v>
      </c>
      <c r="BU39" s="100">
        <v>168.46903928367715</v>
      </c>
      <c r="BV39" s="100">
        <v>174.99492835335113</v>
      </c>
      <c r="BW39" s="100">
        <v>181.68291110045325</v>
      </c>
      <c r="BX39" s="100">
        <v>188.54806077742228</v>
      </c>
      <c r="BY39" s="100">
        <v>195.6046839857454</v>
      </c>
      <c r="BZ39" s="100">
        <v>202.85139502125475</v>
      </c>
      <c r="CA39" s="100">
        <v>210.3150274014335</v>
      </c>
      <c r="CB39" s="100">
        <v>218.00862171834024</v>
      </c>
      <c r="CC39" s="100">
        <v>225.9405049234344</v>
      </c>
      <c r="CD39" s="100">
        <v>234.12251509872422</v>
      </c>
      <c r="CE39" s="100">
        <v>242.5769004211762</v>
      </c>
      <c r="CF39" s="100">
        <v>251.3118572954901</v>
      </c>
      <c r="CG39" s="100">
        <v>260.3459668795194</v>
      </c>
      <c r="CH39" s="100">
        <v>269.6941931643263</v>
      </c>
      <c r="CI39" s="100">
        <v>279.3489067792482</v>
      </c>
      <c r="CJ39" s="100">
        <v>289.3529436341604</v>
      </c>
      <c r="CK39" s="100">
        <v>299.7054302257721</v>
      </c>
      <c r="CL39" s="100">
        <v>310.4100890987355</v>
      </c>
      <c r="CM39" s="100">
        <v>321.4845074287743</v>
      </c>
      <c r="CN39" s="100">
        <v>332.9258751926366</v>
      </c>
      <c r="CO39" s="100">
        <v>344.7296391680545</v>
      </c>
      <c r="CP39" s="100">
        <v>356.9333548952289</v>
      </c>
      <c r="CQ39" s="100">
        <v>369.52590502830236</v>
      </c>
      <c r="CR39" s="100">
        <v>382.5378802524626</v>
      </c>
      <c r="CS39" s="100">
        <v>395.9926096080263</v>
      </c>
      <c r="CT39" s="100">
        <v>409.9205662288889</v>
      </c>
      <c r="CU39" s="100">
        <v>424.32736930143784</v>
      </c>
    </row>
    <row r="40" spans="1:99" ht="11.25">
      <c r="A40" s="2"/>
      <c r="B40" s="8"/>
      <c r="C40" s="73"/>
      <c r="D40" s="90"/>
      <c r="E40" s="57"/>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row>
    <row r="41" spans="1:99" ht="22.5" customHeight="1">
      <c r="A41" s="4" t="s">
        <v>82</v>
      </c>
      <c r="B41" s="5"/>
      <c r="C41" s="78"/>
      <c r="D41" s="89" t="s">
        <v>84</v>
      </c>
      <c r="E41" s="57"/>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row>
    <row r="42" spans="1:99" ht="11.25">
      <c r="A42" s="2"/>
      <c r="B42" s="9" t="s">
        <v>24</v>
      </c>
      <c r="C42" s="82"/>
      <c r="D42" s="90" t="s">
        <v>88</v>
      </c>
      <c r="E42" s="57"/>
      <c r="F42" s="101">
        <f aca="true" t="shared" si="4" ref="F42:AK42">F37-F39</f>
        <v>174.17329947841964</v>
      </c>
      <c r="G42" s="101">
        <f t="shared" si="4"/>
        <v>178.96644742894136</v>
      </c>
      <c r="H42" s="101">
        <f t="shared" si="4"/>
        <v>185.15346517103765</v>
      </c>
      <c r="I42" s="101">
        <f t="shared" si="4"/>
        <v>194.4351315766172</v>
      </c>
      <c r="J42" s="101">
        <f t="shared" si="4"/>
        <v>203.91925867108128</v>
      </c>
      <c r="K42" s="101">
        <f t="shared" si="4"/>
        <v>211.69555954047945</v>
      </c>
      <c r="L42" s="101">
        <f t="shared" si="4"/>
        <v>219.48065888603364</v>
      </c>
      <c r="M42" s="101">
        <f t="shared" si="4"/>
        <v>228.79604188401862</v>
      </c>
      <c r="N42" s="101">
        <f t="shared" si="4"/>
        <v>239.61470103241197</v>
      </c>
      <c r="O42" s="99">
        <f t="shared" si="4"/>
        <v>250.84678632453884</v>
      </c>
      <c r="P42" s="99">
        <f t="shared" si="4"/>
        <v>262.04200075183115</v>
      </c>
      <c r="Q42" s="99">
        <f t="shared" si="4"/>
        <v>273.4468512045982</v>
      </c>
      <c r="R42" s="99">
        <f t="shared" si="4"/>
        <v>285.1140876644045</v>
      </c>
      <c r="S42" s="99">
        <f t="shared" si="4"/>
        <v>296.98530331167996</v>
      </c>
      <c r="T42" s="99">
        <f t="shared" si="4"/>
        <v>309.24355752333906</v>
      </c>
      <c r="U42" s="99">
        <f t="shared" si="4"/>
        <v>321.55115191948806</v>
      </c>
      <c r="V42" s="99">
        <f t="shared" si="4"/>
        <v>334.0828892688284</v>
      </c>
      <c r="W42" s="99">
        <f t="shared" si="4"/>
        <v>347.01723405918244</v>
      </c>
      <c r="X42" s="99">
        <f t="shared" si="4"/>
        <v>360.19238332727366</v>
      </c>
      <c r="Y42" s="99">
        <f t="shared" si="4"/>
        <v>373.70954914458446</v>
      </c>
      <c r="Z42" s="99">
        <f t="shared" si="4"/>
        <v>387.7082172010815</v>
      </c>
      <c r="AA42" s="99">
        <f t="shared" si="4"/>
        <v>402.3617365918128</v>
      </c>
      <c r="AB42" s="99">
        <f t="shared" si="4"/>
        <v>417.84201977946543</v>
      </c>
      <c r="AC42" s="99">
        <f t="shared" si="4"/>
        <v>433.9733596821173</v>
      </c>
      <c r="AD42" s="99">
        <f t="shared" si="4"/>
        <v>450.74256226699794</v>
      </c>
      <c r="AE42" s="99">
        <f t="shared" si="4"/>
        <v>468.0450020767843</v>
      </c>
      <c r="AF42" s="99">
        <f t="shared" si="4"/>
        <v>485.8741913734247</v>
      </c>
      <c r="AG42" s="99">
        <f t="shared" si="4"/>
        <v>504.4377108920212</v>
      </c>
      <c r="AH42" s="99">
        <f t="shared" si="4"/>
        <v>523.4695384304359</v>
      </c>
      <c r="AI42" s="99">
        <f t="shared" si="4"/>
        <v>543.3017495416981</v>
      </c>
      <c r="AJ42" s="99">
        <f t="shared" si="4"/>
        <v>564.1314825386326</v>
      </c>
      <c r="AK42" s="99">
        <f t="shared" si="4"/>
        <v>586.0129321062711</v>
      </c>
      <c r="AL42" s="99">
        <f aca="true" t="shared" si="5" ref="AL42:BQ42">AL37-AL39</f>
        <v>609.0362424303466</v>
      </c>
      <c r="AM42" s="99">
        <f t="shared" si="5"/>
        <v>633.249485236006</v>
      </c>
      <c r="AN42" s="99">
        <f t="shared" si="5"/>
        <v>658.3313329281862</v>
      </c>
      <c r="AO42" s="99">
        <f t="shared" si="5"/>
        <v>684.2302423319863</v>
      </c>
      <c r="AP42" s="99">
        <f t="shared" si="5"/>
        <v>710.7688086269769</v>
      </c>
      <c r="AQ42" s="99">
        <f t="shared" si="5"/>
        <v>738.0383123700032</v>
      </c>
      <c r="AR42" s="99">
        <f t="shared" si="5"/>
        <v>766.0749162454165</v>
      </c>
      <c r="AS42" s="99">
        <f t="shared" si="5"/>
        <v>794.9036920170815</v>
      </c>
      <c r="AT42" s="99">
        <f t="shared" si="5"/>
        <v>824.2120100185866</v>
      </c>
      <c r="AU42" s="99">
        <f t="shared" si="5"/>
        <v>854.5406715172135</v>
      </c>
      <c r="AV42" s="99">
        <f t="shared" si="5"/>
        <v>885.9832089029234</v>
      </c>
      <c r="AW42" s="99">
        <f t="shared" si="5"/>
        <v>918.4888259642798</v>
      </c>
      <c r="AX42" s="99">
        <f t="shared" si="5"/>
        <v>952.2819813044334</v>
      </c>
      <c r="AY42" s="99">
        <f t="shared" si="5"/>
        <v>986.6681160837344</v>
      </c>
      <c r="AZ42" s="99">
        <f t="shared" si="5"/>
        <v>1021.8695249198335</v>
      </c>
      <c r="BA42" s="99">
        <f t="shared" si="5"/>
        <v>1057.6292977311446</v>
      </c>
      <c r="BB42" s="99">
        <f t="shared" si="5"/>
        <v>1094.2628538324334</v>
      </c>
      <c r="BC42" s="99">
        <f t="shared" si="5"/>
        <v>1132.7244722339178</v>
      </c>
      <c r="BD42" s="99">
        <f t="shared" si="5"/>
        <v>1172.6757451566539</v>
      </c>
      <c r="BE42" s="99">
        <f t="shared" si="5"/>
        <v>1214.5377152316385</v>
      </c>
      <c r="BF42" s="99">
        <f t="shared" si="5"/>
        <v>1257.7277064137759</v>
      </c>
      <c r="BG42" s="99">
        <f t="shared" si="5"/>
        <v>1302.859637319124</v>
      </c>
      <c r="BH42" s="99">
        <f t="shared" si="5"/>
        <v>1350.2212772441576</v>
      </c>
      <c r="BI42" s="99">
        <f t="shared" si="5"/>
        <v>1399.21685892549</v>
      </c>
      <c r="BJ42" s="99">
        <f t="shared" si="5"/>
        <v>1450.2488928052296</v>
      </c>
      <c r="BK42" s="99">
        <f t="shared" si="5"/>
        <v>1502.3451386760828</v>
      </c>
      <c r="BL42" s="99">
        <f t="shared" si="5"/>
        <v>1556.5670509696251</v>
      </c>
      <c r="BM42" s="99">
        <f t="shared" si="5"/>
        <v>1613.599780190932</v>
      </c>
      <c r="BN42" s="99">
        <f t="shared" si="5"/>
        <v>1672.4027471275886</v>
      </c>
      <c r="BO42" s="99">
        <f t="shared" si="5"/>
        <v>1732.4672342265453</v>
      </c>
      <c r="BP42" s="99">
        <f t="shared" si="5"/>
        <v>1794.7533109082954</v>
      </c>
      <c r="BQ42" s="99">
        <f t="shared" si="5"/>
        <v>1858.4035256066436</v>
      </c>
      <c r="BR42" s="99">
        <f aca="true" t="shared" si="6" ref="BR42:CU42">BR37-BR39</f>
        <v>1922.8562535682224</v>
      </c>
      <c r="BS42" s="99">
        <f t="shared" si="6"/>
        <v>1989.4222103746347</v>
      </c>
      <c r="BT42" s="99">
        <f t="shared" si="6"/>
        <v>2058.4653987326606</v>
      </c>
      <c r="BU42" s="99">
        <f t="shared" si="6"/>
        <v>2130.2236720594838</v>
      </c>
      <c r="BV42" s="99">
        <f t="shared" si="6"/>
        <v>2204.7985262391144</v>
      </c>
      <c r="BW42" s="99">
        <f t="shared" si="6"/>
        <v>2282.2463864721817</v>
      </c>
      <c r="BX42" s="99">
        <f t="shared" si="6"/>
        <v>2362.6224325273206</v>
      </c>
      <c r="BY42" s="99">
        <f t="shared" si="6"/>
        <v>2445.9679753721543</v>
      </c>
      <c r="BZ42" s="99">
        <f t="shared" si="6"/>
        <v>2532.3707545133975</v>
      </c>
      <c r="CA42" s="99">
        <f t="shared" si="6"/>
        <v>2621.9669979393693</v>
      </c>
      <c r="CB42" s="99">
        <f t="shared" si="6"/>
        <v>2714.826194236525</v>
      </c>
      <c r="CC42" s="99">
        <f t="shared" si="6"/>
        <v>2810.9002763254625</v>
      </c>
      <c r="CD42" s="99">
        <f t="shared" si="6"/>
        <v>2910.449288654879</v>
      </c>
      <c r="CE42" s="99">
        <f t="shared" si="6"/>
        <v>3013.560795264394</v>
      </c>
      <c r="CF42" s="99">
        <f t="shared" si="6"/>
        <v>3120.3253307423133</v>
      </c>
      <c r="CG42" s="99">
        <f t="shared" si="6"/>
        <v>3230.8732106174716</v>
      </c>
      <c r="CH42" s="99">
        <f t="shared" si="6"/>
        <v>3345.3437837374668</v>
      </c>
      <c r="CI42" s="99">
        <f t="shared" si="6"/>
        <v>3463.95217530881</v>
      </c>
      <c r="CJ42" s="99">
        <f t="shared" si="6"/>
        <v>3586.703838012132</v>
      </c>
      <c r="CK42" s="99">
        <f t="shared" si="6"/>
        <v>3713.832608757658</v>
      </c>
      <c r="CL42" s="99">
        <f t="shared" si="6"/>
        <v>3845.556614152156</v>
      </c>
      <c r="CM42" s="99">
        <f t="shared" si="6"/>
        <v>3981.935497044031</v>
      </c>
      <c r="CN42" s="99">
        <f t="shared" si="6"/>
        <v>4123.272712596079</v>
      </c>
      <c r="CO42" s="99">
        <f t="shared" si="6"/>
        <v>4269.640541193583</v>
      </c>
      <c r="CP42" s="99">
        <f t="shared" si="6"/>
        <v>4421.382863300064</v>
      </c>
      <c r="CQ42" s="99">
        <f t="shared" si="6"/>
        <v>4578.499488940285</v>
      </c>
      <c r="CR42" s="99">
        <f t="shared" si="6"/>
        <v>4741.232972344186</v>
      </c>
      <c r="CS42" s="99">
        <f t="shared" si="6"/>
        <v>4909.785901653736</v>
      </c>
      <c r="CT42" s="99">
        <f t="shared" si="6"/>
        <v>5084.0599233847615</v>
      </c>
      <c r="CU42" s="99">
        <f t="shared" si="6"/>
        <v>5264.245008692005</v>
      </c>
    </row>
    <row r="45" ht="11.25">
      <c r="G45" s="86"/>
    </row>
    <row r="46" spans="6:99" ht="11.25">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Zealand Superannuation Fund Contribution Rate Model - BEFU 2008 Update - 22 May 2008 - The Treasury</dc:title>
  <dc:subject/>
  <dc:creator>New Zealand Treasury</dc:creator>
  <cp:keywords/>
  <dc:description/>
  <cp:lastModifiedBy>hamiltong</cp:lastModifiedBy>
  <cp:lastPrinted>2008-05-19T00:34:32Z</cp:lastPrinted>
  <dcterms:created xsi:type="dcterms:W3CDTF">2000-04-19T08:09:34Z</dcterms:created>
  <dcterms:modified xsi:type="dcterms:W3CDTF">2008-05-20T10:37:11Z</dcterms:modified>
  <cp:category/>
  <cp:version/>
  <cp:contentType/>
  <cp:contentStatus/>
</cp:coreProperties>
</file>